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-3708" yWindow="720" windowWidth="15180" windowHeight="8808" tabRatio="859"/>
  </bookViews>
  <sheets>
    <sheet name="Offer Calculator" sheetId="37" r:id="rId1"/>
  </sheets>
  <externalReferences>
    <externalReference r:id="rId2"/>
  </externalReferences>
  <definedNames>
    <definedName name="AutoPrint">#REF!</definedName>
    <definedName name="COL">'Offer Calculator'!$AN$1</definedName>
    <definedName name="Default_Printer">#REF!</definedName>
    <definedName name="HouseAddress">#REF!</definedName>
    <definedName name="_xlnm.Print_Area" localSheetId="0">'Offer Calculator'!$H$1:$AZ$35</definedName>
    <definedName name="PrintRooms">#REF!</definedName>
    <definedName name="PurchaseLink">'[1]Control Panel'!$C$13</definedName>
    <definedName name="Reports">#REF!</definedName>
    <definedName name="Status">#REF!</definedName>
    <definedName name="View">#REF!</definedName>
  </definedNames>
  <calcPr calcId="145621" iterate="1"/>
</workbook>
</file>

<file path=xl/calcChain.xml><?xml version="1.0" encoding="utf-8"?>
<calcChain xmlns="http://schemas.openxmlformats.org/spreadsheetml/2006/main">
  <c r="Z23" i="37" l="1"/>
  <c r="P25" i="37" l="1"/>
  <c r="AS23" i="37" l="1"/>
  <c r="AS22" i="37"/>
  <c r="AS21" i="37"/>
  <c r="AS20" i="37"/>
  <c r="AR19" i="37"/>
  <c r="AQ19" i="37"/>
  <c r="AS19" i="37" s="1"/>
  <c r="AS24" i="37" s="1"/>
  <c r="AH30" i="37" s="1"/>
  <c r="AS2" i="37"/>
  <c r="AS3" i="37"/>
  <c r="AS4" i="37"/>
  <c r="AS5" i="37"/>
  <c r="AS6" i="37"/>
  <c r="AS7" i="37"/>
  <c r="AS8" i="37"/>
  <c r="AS9" i="37"/>
  <c r="AS10" i="37"/>
  <c r="AS11" i="37"/>
  <c r="AS12" i="37"/>
  <c r="AS13" i="37"/>
  <c r="AS14" i="37"/>
  <c r="AS15" i="37"/>
  <c r="AS1" i="37"/>
  <c r="P24" i="37"/>
  <c r="P22" i="37"/>
  <c r="P23" i="37"/>
  <c r="P13" i="37"/>
  <c r="P31" i="37"/>
  <c r="P30" i="37"/>
  <c r="AN1" i="37"/>
  <c r="P6" i="37"/>
  <c r="P33" i="37" l="1"/>
  <c r="P21" i="37" l="1"/>
  <c r="P27" i="37" s="1"/>
  <c r="P14" i="37"/>
  <c r="P16" i="37" s="1"/>
  <c r="AH20" i="37" l="1"/>
  <c r="AH23" i="37" l="1"/>
  <c r="Z7" i="37"/>
  <c r="AH4" i="37" s="1"/>
  <c r="AH7" i="37" s="1"/>
  <c r="AH33" i="37" l="1"/>
  <c r="AH12" i="37"/>
  <c r="AH15" i="37" s="1"/>
</calcChain>
</file>

<file path=xl/sharedStrings.xml><?xml version="1.0" encoding="utf-8"?>
<sst xmlns="http://schemas.openxmlformats.org/spreadsheetml/2006/main" count="129" uniqueCount="124">
  <si>
    <t>Total</t>
  </si>
  <si>
    <t>Maximum Offer Price Calculator</t>
  </si>
  <si>
    <t>MAXIMUM OFFER PRICE</t>
  </si>
  <si>
    <t>Select Regional Cost Adjustment</t>
  </si>
  <si>
    <t>Enter Purchasing Costs</t>
  </si>
  <si>
    <t>Closing Costs</t>
  </si>
  <si>
    <t>YOUR OFFER OR FINAL PRICE</t>
  </si>
  <si>
    <t>DESIRED PROFIT</t>
  </si>
  <si>
    <t>ESTIMATED PROFIT</t>
  </si>
  <si>
    <t>PROFIT MARGIN</t>
  </si>
  <si>
    <t>AFTER REPAIRED VALUE</t>
  </si>
  <si>
    <t>CONTINGENCY</t>
  </si>
  <si>
    <t>TOTAL REPAIR COSTS</t>
  </si>
  <si>
    <t>PURCHASE/HOLDING COSTS</t>
  </si>
  <si>
    <t>Buy &amp; Hold Analysis</t>
  </si>
  <si>
    <t>MONTHLY CASH FLOW</t>
  </si>
  <si>
    <t>RETURN ON INVESTMENT</t>
  </si>
  <si>
    <t>MONTHLY RENT</t>
  </si>
  <si>
    <t>INTEREST RATE</t>
  </si>
  <si>
    <t>AMOUNT FINANCED</t>
  </si>
  <si>
    <t>Inspections, Misc Costs</t>
  </si>
  <si>
    <t>Enter Holding Costs</t>
  </si>
  <si>
    <t>Anticipated Holding Time</t>
  </si>
  <si>
    <t>months</t>
  </si>
  <si>
    <t>Lender Fees</t>
  </si>
  <si>
    <t>Enter Selling Costs</t>
  </si>
  <si>
    <t>Commissions</t>
  </si>
  <si>
    <t>Seller Closing Costs</t>
  </si>
  <si>
    <t>Inspections, Misc.</t>
  </si>
  <si>
    <t>Annual Taxes</t>
  </si>
  <si>
    <t>Monthly Water Sewer</t>
  </si>
  <si>
    <t>Monthly Electric Gas</t>
  </si>
  <si>
    <t>Annual Insurance</t>
  </si>
  <si>
    <t>Financing Interest Rate</t>
  </si>
  <si>
    <t>TOTAL INVESTED IN HOUSE</t>
  </si>
  <si>
    <t>STANDARD CONTINGENCY</t>
  </si>
  <si>
    <t>Misc Monthly Costs</t>
  </si>
  <si>
    <t>Alabama: Entire State</t>
  </si>
  <si>
    <t>Alaska: Entire State</t>
  </si>
  <si>
    <t>Arkansas</t>
  </si>
  <si>
    <t xml:space="preserve">Arizona Mesa Phoenix Yuma </t>
  </si>
  <si>
    <t>Arizona Prescott Tucson Flagstaff</t>
  </si>
  <si>
    <t>California San Diego</t>
  </si>
  <si>
    <t>California Oakland San Francisco</t>
  </si>
  <si>
    <t>California Los Angeles Orange County</t>
  </si>
  <si>
    <t>California Sacramento</t>
  </si>
  <si>
    <t>Colorado: Entire State</t>
  </si>
  <si>
    <t>Connecticut: Entire State</t>
  </si>
  <si>
    <t>Delaware: Entire State</t>
  </si>
  <si>
    <t>District of Columbia</t>
  </si>
  <si>
    <t>Florida: Jacksonville, Tallahassee, Pensacola</t>
  </si>
  <si>
    <t>Florida: Daytona Beach, Fort Pierce, Orlando, Ocala</t>
  </si>
  <si>
    <t>Florida: Miami, Fort Lauderdale,Naples</t>
  </si>
  <si>
    <t>Florida: Tampa, St Petersburg</t>
  </si>
  <si>
    <t>Georgia: Atlanta</t>
  </si>
  <si>
    <t>Georgia: Entire State Except Atlanta</t>
  </si>
  <si>
    <t>Hawaii: Entire State</t>
  </si>
  <si>
    <t>Idaho: Entire State</t>
  </si>
  <si>
    <t>Illinois: Chicago</t>
  </si>
  <si>
    <t>Illinois: Entire State Except Chicago</t>
  </si>
  <si>
    <t>Indiana: Evansville</t>
  </si>
  <si>
    <t>Indiana: Indianapolis</t>
  </si>
  <si>
    <t>Indiana: Gary</t>
  </si>
  <si>
    <t>Iowa: Entire State</t>
  </si>
  <si>
    <t>Kansas: Entire State</t>
  </si>
  <si>
    <t>Kentucky: Entire State</t>
  </si>
  <si>
    <t>Louisiana: Baton Rouge, Lafayette, New Orleans</t>
  </si>
  <si>
    <t>Louisiana: Rest of State</t>
  </si>
  <si>
    <t>Maine: Entire State</t>
  </si>
  <si>
    <t>Maryland: Baltimore,Bethesda</t>
  </si>
  <si>
    <t>Maryland: Rest of State</t>
  </si>
  <si>
    <t>Massachusetts: Boston, Cambridge</t>
  </si>
  <si>
    <t>Massachusetts: Rest of State</t>
  </si>
  <si>
    <t>Michigan: Detroit</t>
  </si>
  <si>
    <t>Michigan: Rest of State</t>
  </si>
  <si>
    <t>Minnesota: Minneapolis, St Paul</t>
  </si>
  <si>
    <t>Minnesota: Rest of State</t>
  </si>
  <si>
    <t>Mississippi: Entire State</t>
  </si>
  <si>
    <t>Missouri: Entire State</t>
  </si>
  <si>
    <t>Montana: Entire State</t>
  </si>
  <si>
    <t>Nebraska: Entire State</t>
  </si>
  <si>
    <t>Nevada: Entire State</t>
  </si>
  <si>
    <t>New Hampshire: Entire State</t>
  </si>
  <si>
    <t>New Jersey: Entire State</t>
  </si>
  <si>
    <t>New Mexico: Albuquerque</t>
  </si>
  <si>
    <t>New Mexico: Rest of State</t>
  </si>
  <si>
    <t>New York: Greater New York City Area</t>
  </si>
  <si>
    <t>New York: Albany</t>
  </si>
  <si>
    <t>New York: Buffalo</t>
  </si>
  <si>
    <t>New York: Rochester, Syracuse</t>
  </si>
  <si>
    <t>North Carolina: Entire State</t>
  </si>
  <si>
    <t>North Dakota: Entire State</t>
  </si>
  <si>
    <t>Ohio: Entire State</t>
  </si>
  <si>
    <t>Oklahoma: Entire State</t>
  </si>
  <si>
    <t>Oregon: Portland</t>
  </si>
  <si>
    <t>Oregon: Rest of State</t>
  </si>
  <si>
    <t>Pennsylvania: Erie</t>
  </si>
  <si>
    <t>Pennsylvania: Philadelphia</t>
  </si>
  <si>
    <t>Pennsylvania: Pittsburgh</t>
  </si>
  <si>
    <t>Rhode Island: Entire State</t>
  </si>
  <si>
    <t>South Carolina: Entire State</t>
  </si>
  <si>
    <t>South Dakota: Entire State</t>
  </si>
  <si>
    <t>Tennessee: Entire State</t>
  </si>
  <si>
    <t>Texas: Amarillo</t>
  </si>
  <si>
    <t>Texas: Dallas Fort Worth</t>
  </si>
  <si>
    <t xml:space="preserve">Texas: Houston </t>
  </si>
  <si>
    <t>Texas: Rest of State</t>
  </si>
  <si>
    <t>Utah: Entire State</t>
  </si>
  <si>
    <t>Vermont: Entire State</t>
  </si>
  <si>
    <t>Virginia: Entire State</t>
  </si>
  <si>
    <t>Washington: Rest of State</t>
  </si>
  <si>
    <t>Washington: Seattle</t>
  </si>
  <si>
    <t>West Virginia: Entire State</t>
  </si>
  <si>
    <t>Wisconsin: Milwaukee</t>
  </si>
  <si>
    <t>Wisconsin: Rest of State</t>
  </si>
  <si>
    <t>Wyoming</t>
  </si>
  <si>
    <t xml:space="preserve">Zero Adjust for Area </t>
  </si>
  <si>
    <t>TERM (YR)</t>
  </si>
  <si>
    <t>tax</t>
  </si>
  <si>
    <t>insurance</t>
  </si>
  <si>
    <t>water</t>
  </si>
  <si>
    <t>vacancy</t>
  </si>
  <si>
    <t>full version Rehab Offer Calculator details</t>
  </si>
  <si>
    <t>house repair cost calculator for Ipad &amp; Android Tablets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</si>
</sst>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sz val="1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20"/>
      <color rgb="FFFFFF00"/>
      <name val="Arial"/>
      <family val="2"/>
    </font>
    <font>
      <sz val="10"/>
      <color rgb="FFFFFF00"/>
      <name val="Arial"/>
      <family val="2"/>
    </font>
    <font>
      <b/>
      <sz val="10"/>
      <color rgb="FFFFFF00"/>
      <name val="Arial"/>
      <family val="2"/>
    </font>
    <font>
      <b/>
      <sz val="14"/>
      <color theme="0" tint="-0.14999847407452621"/>
      <name val="Arial"/>
      <family val="2"/>
    </font>
    <font>
      <sz val="18"/>
      <color rgb="FFFFFF00"/>
      <name val="Arial"/>
      <family val="2"/>
    </font>
    <font>
      <b/>
      <u/>
      <sz val="11"/>
      <color rgb="FFFFFF0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FFFF0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FFFF00"/>
      <name val="Arial"/>
      <family val="2"/>
    </font>
    <font>
      <u/>
      <sz val="10"/>
      <color theme="0"/>
      <name val="Arial"/>
      <family val="2"/>
    </font>
    <font>
      <u/>
      <sz val="9"/>
      <color theme="0"/>
      <name val="Arial"/>
      <family val="2"/>
    </font>
    <font>
      <u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32">
    <xf numFmtId="0" fontId="0" fillId="0" borderId="0" xfId="0"/>
    <xf numFmtId="0" fontId="2" fillId="4" borderId="0" xfId="3" applyFill="1" applyBorder="1"/>
    <xf numFmtId="0" fontId="2" fillId="5" borderId="0" xfId="3" applyFill="1"/>
    <xf numFmtId="0" fontId="2" fillId="0" borderId="0" xfId="0" applyFont="1"/>
    <xf numFmtId="0" fontId="2" fillId="6" borderId="0" xfId="3" applyFill="1" applyBorder="1"/>
    <xf numFmtId="0" fontId="2" fillId="4" borderId="0" xfId="3" applyFill="1" applyBorder="1" applyAlignment="1"/>
    <xf numFmtId="0" fontId="13" fillId="4" borderId="0" xfId="3" applyFont="1" applyFill="1" applyBorder="1" applyAlignment="1">
      <alignment vertical="top" wrapText="1"/>
    </xf>
    <xf numFmtId="0" fontId="12" fillId="4" borderId="0" xfId="3" applyFont="1" applyFill="1" applyBorder="1" applyAlignment="1">
      <alignment vertical="top" wrapText="1"/>
    </xf>
    <xf numFmtId="0" fontId="7" fillId="4" borderId="0" xfId="3" applyFont="1" applyFill="1" applyBorder="1"/>
    <xf numFmtId="0" fontId="14" fillId="4" borderId="0" xfId="3" applyFont="1" applyFill="1" applyBorder="1" applyAlignment="1">
      <alignment horizontal="center"/>
    </xf>
    <xf numFmtId="0" fontId="12" fillId="4" borderId="0" xfId="3" applyFont="1" applyFill="1" applyBorder="1" applyAlignment="1">
      <alignment horizontal="left" vertical="top" wrapText="1"/>
    </xf>
    <xf numFmtId="0" fontId="12" fillId="3" borderId="0" xfId="3" applyFont="1" applyFill="1" applyBorder="1" applyAlignment="1">
      <alignment horizontal="left" vertical="top" wrapText="1"/>
    </xf>
    <xf numFmtId="9" fontId="0" fillId="0" borderId="0" xfId="0" applyNumberFormat="1"/>
    <xf numFmtId="10" fontId="0" fillId="0" borderId="0" xfId="0" applyNumberFormat="1"/>
    <xf numFmtId="0" fontId="12" fillId="3" borderId="3" xfId="3" applyFont="1" applyFill="1" applyBorder="1" applyAlignment="1">
      <alignment horizontal="left" vertical="top" wrapText="1"/>
    </xf>
    <xf numFmtId="0" fontId="12" fillId="4" borderId="2" xfId="3" applyFont="1" applyFill="1" applyBorder="1" applyAlignment="1">
      <alignment horizontal="left" vertical="top" wrapText="1"/>
    </xf>
    <xf numFmtId="0" fontId="2" fillId="3" borderId="0" xfId="3" applyFill="1"/>
    <xf numFmtId="0" fontId="12" fillId="5" borderId="4" xfId="3" applyFont="1" applyFill="1" applyBorder="1" applyAlignment="1">
      <alignment horizontal="left" vertical="top" wrapText="1"/>
    </xf>
    <xf numFmtId="0" fontId="12" fillId="5" borderId="0" xfId="3" applyFont="1" applyFill="1" applyBorder="1" applyAlignment="1">
      <alignment horizontal="left" vertical="top" wrapText="1"/>
    </xf>
    <xf numFmtId="0" fontId="12" fillId="5" borderId="3" xfId="3" applyFont="1" applyFill="1" applyBorder="1" applyAlignment="1">
      <alignment horizontal="left" vertical="top" wrapText="1"/>
    </xf>
    <xf numFmtId="164" fontId="0" fillId="0" borderId="0" xfId="0" applyNumberFormat="1"/>
    <xf numFmtId="0" fontId="2" fillId="3" borderId="0" xfId="0" applyFont="1" applyFill="1"/>
    <xf numFmtId="0" fontId="2" fillId="0" borderId="0" xfId="0" applyFont="1" applyAlignment="1"/>
    <xf numFmtId="0" fontId="12" fillId="4" borderId="0" xfId="3" applyFont="1" applyFill="1" applyBorder="1" applyAlignment="1">
      <alignment horizontal="left" vertical="top" wrapText="1"/>
    </xf>
    <xf numFmtId="165" fontId="0" fillId="0" borderId="0" xfId="0" applyNumberFormat="1"/>
    <xf numFmtId="8" fontId="0" fillId="0" borderId="0" xfId="0" applyNumberFormat="1"/>
    <xf numFmtId="5" fontId="0" fillId="0" borderId="0" xfId="0" applyNumberFormat="1"/>
    <xf numFmtId="44" fontId="0" fillId="0" borderId="2" xfId="0" applyNumberFormat="1" applyBorder="1"/>
    <xf numFmtId="0" fontId="12" fillId="4" borderId="0" xfId="3" applyFont="1" applyFill="1" applyBorder="1" applyAlignment="1">
      <alignment horizontal="left" vertical="top" wrapText="1"/>
    </xf>
    <xf numFmtId="0" fontId="2" fillId="3" borderId="0" xfId="3" applyFill="1" applyAlignment="1">
      <alignment horizontal="right"/>
    </xf>
    <xf numFmtId="0" fontId="2" fillId="5" borderId="0" xfId="3" applyFill="1"/>
    <xf numFmtId="0" fontId="12" fillId="3" borderId="0" xfId="3" applyFont="1" applyFill="1" applyBorder="1" applyAlignment="1">
      <alignment horizontal="left" vertical="top" wrapText="1"/>
    </xf>
    <xf numFmtId="0" fontId="2" fillId="3" borderId="4" xfId="3" applyFont="1" applyFill="1" applyBorder="1" applyAlignment="1">
      <alignment horizontal="left" vertical="top" wrapText="1"/>
    </xf>
    <xf numFmtId="0" fontId="2" fillId="3" borderId="0" xfId="3" applyFont="1" applyFill="1" applyBorder="1" applyAlignment="1">
      <alignment horizontal="left" vertical="top" wrapText="1"/>
    </xf>
    <xf numFmtId="0" fontId="2" fillId="4" borderId="0" xfId="3" applyFill="1" applyBorder="1" applyAlignment="1">
      <alignment horizontal="center"/>
    </xf>
    <xf numFmtId="0" fontId="2" fillId="5" borderId="0" xfId="3" applyFont="1" applyFill="1" applyBorder="1" applyAlignment="1">
      <alignment horizontal="left" vertical="top" wrapText="1"/>
    </xf>
    <xf numFmtId="5" fontId="2" fillId="2" borderId="1" xfId="1" applyNumberFormat="1" applyFill="1" applyBorder="1" applyAlignment="1">
      <alignment horizontal="center"/>
    </xf>
    <xf numFmtId="5" fontId="2" fillId="2" borderId="9" xfId="1" applyNumberFormat="1" applyFill="1" applyBorder="1" applyAlignment="1">
      <alignment horizontal="center"/>
    </xf>
    <xf numFmtId="165" fontId="8" fillId="2" borderId="5" xfId="1" applyNumberFormat="1" applyFont="1" applyFill="1" applyBorder="1" applyAlignment="1">
      <alignment horizontal="left" vertical="top" wrapText="1"/>
    </xf>
    <xf numFmtId="165" fontId="8" fillId="2" borderId="8" xfId="1" applyNumberFormat="1" applyFont="1" applyFill="1" applyBorder="1" applyAlignment="1">
      <alignment horizontal="left" vertical="top" wrapText="1"/>
    </xf>
    <xf numFmtId="165" fontId="8" fillId="2" borderId="6" xfId="1" applyNumberFormat="1" applyFont="1" applyFill="1" applyBorder="1" applyAlignment="1">
      <alignment horizontal="left" vertical="top" wrapText="1"/>
    </xf>
    <xf numFmtId="165" fontId="8" fillId="2" borderId="2" xfId="1" applyNumberFormat="1" applyFont="1" applyFill="1" applyBorder="1" applyAlignment="1">
      <alignment horizontal="left" vertical="top" wrapText="1"/>
    </xf>
    <xf numFmtId="0" fontId="17" fillId="8" borderId="4" xfId="3" applyFont="1" applyFill="1" applyBorder="1" applyAlignment="1">
      <alignment horizontal="center" vertical="center" wrapText="1"/>
    </xf>
    <xf numFmtId="0" fontId="17" fillId="8" borderId="0" xfId="3" applyFont="1" applyFill="1" applyBorder="1" applyAlignment="1">
      <alignment horizontal="center" vertical="center" wrapText="1"/>
    </xf>
    <xf numFmtId="0" fontId="17" fillId="8" borderId="3" xfId="3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center" vertical="top" wrapText="1"/>
    </xf>
    <xf numFmtId="164" fontId="2" fillId="2" borderId="9" xfId="4" applyNumberFormat="1" applyFont="1" applyFill="1" applyBorder="1" applyAlignment="1">
      <alignment horizontal="center" vertical="top" wrapText="1"/>
    </xf>
    <xf numFmtId="0" fontId="2" fillId="5" borderId="0" xfId="3" applyFill="1" applyAlignment="1">
      <alignment horizontal="right"/>
    </xf>
    <xf numFmtId="1" fontId="2" fillId="2" borderId="1" xfId="4" applyNumberFormat="1" applyFont="1" applyFill="1" applyBorder="1" applyAlignment="1">
      <alignment horizontal="center" vertical="top" wrapText="1"/>
    </xf>
    <xf numFmtId="1" fontId="2" fillId="2" borderId="9" xfId="4" applyNumberFormat="1" applyFont="1" applyFill="1" applyBorder="1" applyAlignment="1">
      <alignment horizontal="center" vertical="top" wrapText="1"/>
    </xf>
    <xf numFmtId="7" fontId="4" fillId="5" borderId="0" xfId="1" applyNumberFormat="1" applyFont="1" applyFill="1"/>
    <xf numFmtId="44" fontId="4" fillId="3" borderId="8" xfId="1" applyFont="1" applyFill="1" applyBorder="1"/>
    <xf numFmtId="44" fontId="4" fillId="2" borderId="0" xfId="1" applyFont="1" applyFill="1" applyBorder="1" applyAlignment="1">
      <alignment horizontal="left" vertical="top" wrapText="1"/>
    </xf>
    <xf numFmtId="44" fontId="4" fillId="5" borderId="0" xfId="1" applyFont="1" applyFill="1"/>
    <xf numFmtId="44" fontId="4" fillId="3" borderId="0" xfId="1" applyFont="1" applyFill="1" applyBorder="1" applyAlignment="1">
      <alignment horizontal="left" vertical="top" wrapText="1"/>
    </xf>
    <xf numFmtId="0" fontId="20" fillId="9" borderId="0" xfId="3" applyFont="1" applyFill="1" applyBorder="1" applyAlignment="1">
      <alignment horizontal="center" vertical="center" wrapText="1"/>
    </xf>
    <xf numFmtId="0" fontId="13" fillId="9" borderId="0" xfId="3" applyFont="1" applyFill="1" applyBorder="1" applyAlignment="1">
      <alignment horizontal="center" vertical="center" wrapText="1"/>
    </xf>
    <xf numFmtId="44" fontId="8" fillId="3" borderId="0" xfId="3" applyNumberFormat="1" applyFont="1" applyFill="1" applyBorder="1" applyAlignment="1">
      <alignment horizontal="center" vertical="top" wrapText="1"/>
    </xf>
    <xf numFmtId="0" fontId="8" fillId="3" borderId="0" xfId="3" applyFont="1" applyFill="1" applyBorder="1" applyAlignment="1">
      <alignment horizontal="center" vertical="top" wrapText="1"/>
    </xf>
    <xf numFmtId="0" fontId="20" fillId="8" borderId="0" xfId="3" applyFont="1" applyFill="1" applyBorder="1" applyAlignment="1">
      <alignment horizontal="center" vertical="center" wrapText="1"/>
    </xf>
    <xf numFmtId="0" fontId="13" fillId="8" borderId="0" xfId="3" applyFont="1" applyFill="1" applyBorder="1" applyAlignment="1">
      <alignment horizontal="center" vertical="center" wrapText="1"/>
    </xf>
    <xf numFmtId="9" fontId="8" fillId="3" borderId="0" xfId="4" applyNumberFormat="1" applyFont="1" applyFill="1" applyBorder="1" applyAlignment="1">
      <alignment horizontal="center" vertical="top" wrapText="1"/>
    </xf>
    <xf numFmtId="164" fontId="8" fillId="3" borderId="0" xfId="4" applyNumberFormat="1" applyFont="1" applyFill="1" applyBorder="1" applyAlignment="1">
      <alignment horizontal="center" vertical="top" wrapText="1"/>
    </xf>
    <xf numFmtId="44" fontId="4" fillId="5" borderId="8" xfId="1" applyFont="1" applyFill="1" applyBorder="1"/>
    <xf numFmtId="0" fontId="2" fillId="7" borderId="0" xfId="3" applyFont="1" applyFill="1" applyBorder="1" applyAlignment="1">
      <alignment horizontal="center" vertical="center" wrapText="1"/>
    </xf>
    <xf numFmtId="0" fontId="12" fillId="7" borderId="0" xfId="3" applyFont="1" applyFill="1" applyBorder="1" applyAlignment="1">
      <alignment horizontal="center" vertical="center" wrapText="1"/>
    </xf>
    <xf numFmtId="0" fontId="12" fillId="7" borderId="2" xfId="3" applyFont="1" applyFill="1" applyBorder="1" applyAlignment="1">
      <alignment horizontal="center" vertical="center" wrapText="1"/>
    </xf>
    <xf numFmtId="0" fontId="2" fillId="10" borderId="0" xfId="3" applyFont="1" applyFill="1" applyBorder="1" applyAlignment="1">
      <alignment horizontal="center" vertical="top" wrapText="1"/>
    </xf>
    <xf numFmtId="0" fontId="12" fillId="10" borderId="0" xfId="3" applyFont="1" applyFill="1" applyBorder="1" applyAlignment="1">
      <alignment horizontal="center" vertical="top" wrapText="1"/>
    </xf>
    <xf numFmtId="165" fontId="5" fillId="3" borderId="1" xfId="1" applyNumberFormat="1" applyFont="1" applyFill="1" applyBorder="1"/>
    <xf numFmtId="165" fontId="5" fillId="3" borderId="10" xfId="1" applyNumberFormat="1" applyFont="1" applyFill="1" applyBorder="1"/>
    <xf numFmtId="165" fontId="5" fillId="3" borderId="9" xfId="1" applyNumberFormat="1" applyFont="1" applyFill="1" applyBorder="1"/>
    <xf numFmtId="164" fontId="8" fillId="2" borderId="5" xfId="4" applyNumberFormat="1" applyFont="1" applyFill="1" applyBorder="1" applyAlignment="1">
      <alignment horizontal="center" vertical="center" wrapText="1"/>
    </xf>
    <xf numFmtId="164" fontId="8" fillId="2" borderId="8" xfId="4" applyNumberFormat="1" applyFont="1" applyFill="1" applyBorder="1" applyAlignment="1">
      <alignment horizontal="center" vertical="center" wrapText="1"/>
    </xf>
    <xf numFmtId="164" fontId="8" fillId="2" borderId="7" xfId="4" applyNumberFormat="1" applyFont="1" applyFill="1" applyBorder="1" applyAlignment="1">
      <alignment horizontal="center" vertical="center" wrapText="1"/>
    </xf>
    <xf numFmtId="164" fontId="8" fillId="2" borderId="6" xfId="4" applyNumberFormat="1" applyFont="1" applyFill="1" applyBorder="1" applyAlignment="1">
      <alignment horizontal="center" vertical="center" wrapText="1"/>
    </xf>
    <xf numFmtId="164" fontId="8" fillId="2" borderId="2" xfId="4" applyNumberFormat="1" applyFont="1" applyFill="1" applyBorder="1" applyAlignment="1">
      <alignment horizontal="center" vertical="center" wrapText="1"/>
    </xf>
    <xf numFmtId="164" fontId="8" fillId="2" borderId="11" xfId="4" applyNumberFormat="1" applyFont="1" applyFill="1" applyBorder="1" applyAlignment="1">
      <alignment horizontal="center" vertical="center" wrapText="1"/>
    </xf>
    <xf numFmtId="44" fontId="4" fillId="2" borderId="1" xfId="1" applyFont="1" applyFill="1" applyBorder="1"/>
    <xf numFmtId="44" fontId="4" fillId="2" borderId="9" xfId="1" applyFont="1" applyFill="1" applyBorder="1"/>
    <xf numFmtId="0" fontId="11" fillId="6" borderId="0" xfId="3" applyFont="1" applyFill="1" applyBorder="1" applyAlignment="1">
      <alignment horizontal="center" vertical="center"/>
    </xf>
    <xf numFmtId="0" fontId="15" fillId="4" borderId="0" xfId="3" applyFont="1" applyFill="1" applyBorder="1" applyAlignment="1">
      <alignment horizontal="left" vertical="top" wrapText="1"/>
    </xf>
    <xf numFmtId="44" fontId="4" fillId="5" borderId="0" xfId="3" applyNumberFormat="1" applyFont="1" applyFill="1" applyBorder="1" applyAlignment="1">
      <alignment horizontal="left" vertical="top" wrapText="1"/>
    </xf>
    <xf numFmtId="0" fontId="4" fillId="5" borderId="0" xfId="3" applyFont="1" applyFill="1" applyBorder="1" applyAlignment="1">
      <alignment horizontal="left" vertical="top" wrapText="1"/>
    </xf>
    <xf numFmtId="44" fontId="4" fillId="3" borderId="4" xfId="1" applyFont="1" applyFill="1" applyBorder="1" applyAlignment="1">
      <alignment horizontal="left" vertical="top" wrapText="1"/>
    </xf>
    <xf numFmtId="44" fontId="8" fillId="2" borderId="5" xfId="1" applyFont="1" applyFill="1" applyBorder="1" applyAlignment="1">
      <alignment horizontal="left" vertical="top" wrapText="1"/>
    </xf>
    <xf numFmtId="44" fontId="8" fillId="2" borderId="8" xfId="1" applyFont="1" applyFill="1" applyBorder="1" applyAlignment="1">
      <alignment horizontal="left" vertical="top" wrapText="1"/>
    </xf>
    <xf numFmtId="44" fontId="8" fillId="2" borderId="7" xfId="1" applyFont="1" applyFill="1" applyBorder="1" applyAlignment="1">
      <alignment horizontal="left" vertical="top" wrapText="1"/>
    </xf>
    <xf numFmtId="44" fontId="8" fillId="2" borderId="6" xfId="1" applyFont="1" applyFill="1" applyBorder="1" applyAlignment="1">
      <alignment horizontal="left" vertical="top" wrapText="1"/>
    </xf>
    <xf numFmtId="44" fontId="8" fillId="2" borderId="2" xfId="1" applyFont="1" applyFill="1" applyBorder="1" applyAlignment="1">
      <alignment horizontal="left" vertical="top" wrapText="1"/>
    </xf>
    <xf numFmtId="44" fontId="8" fillId="2" borderId="11" xfId="1" applyFont="1" applyFill="1" applyBorder="1" applyAlignment="1">
      <alignment horizontal="left" vertical="top" wrapText="1"/>
    </xf>
    <xf numFmtId="0" fontId="17" fillId="11" borderId="5" xfId="3" applyFont="1" applyFill="1" applyBorder="1" applyAlignment="1">
      <alignment horizontal="center" vertical="center" wrapText="1"/>
    </xf>
    <xf numFmtId="0" fontId="17" fillId="11" borderId="8" xfId="3" applyFont="1" applyFill="1" applyBorder="1" applyAlignment="1">
      <alignment horizontal="center" vertical="center" wrapText="1"/>
    </xf>
    <xf numFmtId="0" fontId="17" fillId="11" borderId="7" xfId="3" applyFont="1" applyFill="1" applyBorder="1" applyAlignment="1">
      <alignment horizontal="center" vertical="center" wrapText="1"/>
    </xf>
    <xf numFmtId="0" fontId="17" fillId="11" borderId="4" xfId="3" applyFont="1" applyFill="1" applyBorder="1" applyAlignment="1">
      <alignment horizontal="center" vertical="center" wrapText="1"/>
    </xf>
    <xf numFmtId="0" fontId="17" fillId="11" borderId="0" xfId="3" applyFont="1" applyFill="1" applyBorder="1" applyAlignment="1">
      <alignment horizontal="center" vertical="center" wrapText="1"/>
    </xf>
    <xf numFmtId="0" fontId="17" fillId="11" borderId="3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top" wrapText="1"/>
    </xf>
    <xf numFmtId="0" fontId="2" fillId="2" borderId="10" xfId="3" applyFont="1" applyFill="1" applyBorder="1" applyAlignment="1">
      <alignment horizontal="center" vertical="top" wrapText="1"/>
    </xf>
    <xf numFmtId="0" fontId="2" fillId="2" borderId="9" xfId="3" applyFont="1" applyFill="1" applyBorder="1" applyAlignment="1">
      <alignment horizontal="center" vertical="top" wrapText="1"/>
    </xf>
    <xf numFmtId="44" fontId="9" fillId="2" borderId="5" xfId="1" applyFont="1" applyFill="1" applyBorder="1" applyAlignment="1">
      <alignment horizontal="center" vertical="center"/>
    </xf>
    <xf numFmtId="44" fontId="9" fillId="2" borderId="8" xfId="1" applyFont="1" applyFill="1" applyBorder="1" applyAlignment="1">
      <alignment horizontal="center" vertical="center"/>
    </xf>
    <xf numFmtId="44" fontId="9" fillId="2" borderId="7" xfId="1" applyFont="1" applyFill="1" applyBorder="1" applyAlignment="1">
      <alignment horizontal="center" vertical="center"/>
    </xf>
    <xf numFmtId="44" fontId="9" fillId="2" borderId="6" xfId="1" applyFont="1" applyFill="1" applyBorder="1" applyAlignment="1">
      <alignment horizontal="center" vertical="center"/>
    </xf>
    <xf numFmtId="44" fontId="9" fillId="2" borderId="2" xfId="1" applyFont="1" applyFill="1" applyBorder="1" applyAlignment="1">
      <alignment horizontal="center" vertical="center"/>
    </xf>
    <xf numFmtId="44" fontId="9" fillId="2" borderId="11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left" vertical="top" wrapText="1"/>
    </xf>
    <xf numFmtId="44" fontId="4" fillId="2" borderId="9" xfId="1" applyFont="1" applyFill="1" applyBorder="1" applyAlignment="1">
      <alignment horizontal="left" vertical="top" wrapText="1"/>
    </xf>
    <xf numFmtId="0" fontId="18" fillId="9" borderId="0" xfId="3" applyFont="1" applyFill="1" applyBorder="1" applyAlignment="1">
      <alignment horizontal="center" vertical="top" wrapText="1"/>
    </xf>
    <xf numFmtId="0" fontId="16" fillId="4" borderId="0" xfId="3" applyFont="1" applyFill="1" applyBorder="1" applyAlignment="1">
      <alignment horizontal="left"/>
    </xf>
    <xf numFmtId="0" fontId="14" fillId="4" borderId="0" xfId="3" applyFont="1" applyFill="1" applyBorder="1" applyAlignment="1">
      <alignment horizontal="left"/>
    </xf>
    <xf numFmtId="0" fontId="21" fillId="5" borderId="0" xfId="3" applyFont="1" applyFill="1" applyAlignment="1">
      <alignment horizontal="center" wrapText="1"/>
    </xf>
    <xf numFmtId="9" fontId="2" fillId="3" borderId="0" xfId="4" applyFont="1" applyFill="1" applyBorder="1" applyAlignment="1">
      <alignment horizontal="center" vertical="top" wrapText="1"/>
    </xf>
    <xf numFmtId="9" fontId="2" fillId="3" borderId="3" xfId="4" applyFont="1" applyFill="1" applyBorder="1" applyAlignment="1">
      <alignment horizontal="center" vertical="top" wrapText="1"/>
    </xf>
    <xf numFmtId="0" fontId="6" fillId="7" borderId="0" xfId="3" applyFont="1" applyFill="1" applyBorder="1" applyAlignment="1">
      <alignment horizontal="center" vertical="center" wrapText="1"/>
    </xf>
    <xf numFmtId="164" fontId="8" fillId="2" borderId="5" xfId="4" applyNumberFormat="1" applyFont="1" applyFill="1" applyBorder="1" applyAlignment="1" applyProtection="1">
      <alignment horizontal="center" vertical="center" wrapText="1"/>
      <protection locked="0"/>
    </xf>
    <xf numFmtId="164" fontId="8" fillId="2" borderId="8" xfId="4" applyNumberFormat="1" applyFont="1" applyFill="1" applyBorder="1" applyAlignment="1" applyProtection="1">
      <alignment horizontal="center" vertical="center" wrapText="1"/>
      <protection locked="0"/>
    </xf>
    <xf numFmtId="164" fontId="8" fillId="2" borderId="7" xfId="4" applyNumberFormat="1" applyFont="1" applyFill="1" applyBorder="1" applyAlignment="1" applyProtection="1">
      <alignment horizontal="center" vertical="center" wrapText="1"/>
      <protection locked="0"/>
    </xf>
    <xf numFmtId="164" fontId="8" fillId="2" borderId="6" xfId="4" applyNumberFormat="1" applyFont="1" applyFill="1" applyBorder="1" applyAlignment="1" applyProtection="1">
      <alignment horizontal="center" vertical="center" wrapText="1"/>
      <protection locked="0"/>
    </xf>
    <xf numFmtId="164" fontId="8" fillId="2" borderId="2" xfId="4" applyNumberFormat="1" applyFont="1" applyFill="1" applyBorder="1" applyAlignment="1" applyProtection="1">
      <alignment horizontal="center" vertical="center" wrapText="1"/>
      <protection locked="0"/>
    </xf>
    <xf numFmtId="164" fontId="8" fillId="2" borderId="11" xfId="4" applyNumberFormat="1" applyFont="1" applyFill="1" applyBorder="1" applyAlignment="1" applyProtection="1">
      <alignment horizontal="center" vertical="center" wrapText="1"/>
      <protection locked="0"/>
    </xf>
    <xf numFmtId="0" fontId="18" fillId="8" borderId="0" xfId="3" applyFont="1" applyFill="1" applyBorder="1" applyAlignment="1">
      <alignment horizontal="center" vertical="top" wrapText="1"/>
    </xf>
    <xf numFmtId="0" fontId="19" fillId="8" borderId="0" xfId="3" applyFont="1" applyFill="1" applyBorder="1" applyAlignment="1">
      <alignment horizontal="center" vertical="top" wrapText="1"/>
    </xf>
    <xf numFmtId="10" fontId="8" fillId="3" borderId="0" xfId="4" applyNumberFormat="1" applyFont="1" applyFill="1" applyBorder="1" applyAlignment="1">
      <alignment horizontal="right" vertical="top" wrapText="1"/>
    </xf>
    <xf numFmtId="0" fontId="3" fillId="12" borderId="0" xfId="3" applyFont="1" applyFill="1" applyBorder="1" applyAlignment="1">
      <alignment horizontal="center" vertical="center" wrapText="1"/>
    </xf>
    <xf numFmtId="0" fontId="22" fillId="13" borderId="0" xfId="3" applyFont="1" applyFill="1" applyBorder="1" applyAlignment="1">
      <alignment horizontal="center" vertical="center" wrapText="1"/>
    </xf>
    <xf numFmtId="0" fontId="23" fillId="13" borderId="0" xfId="3" applyFont="1" applyFill="1" applyBorder="1" applyAlignment="1">
      <alignment horizontal="center" vertical="center" wrapText="1"/>
    </xf>
    <xf numFmtId="0" fontId="4" fillId="10" borderId="0" xfId="3" applyFont="1" applyFill="1" applyBorder="1" applyAlignment="1">
      <alignment horizontal="center" vertical="top" wrapText="1"/>
    </xf>
    <xf numFmtId="0" fontId="24" fillId="4" borderId="0" xfId="2" applyFont="1" applyFill="1" applyBorder="1" applyAlignment="1">
      <alignment horizontal="center" vertical="top" wrapText="1"/>
    </xf>
    <xf numFmtId="0" fontId="24" fillId="4" borderId="2" xfId="2" applyFont="1" applyFill="1" applyBorder="1" applyAlignment="1">
      <alignment horizontal="center" vertical="top" wrapText="1"/>
    </xf>
    <xf numFmtId="0" fontId="25" fillId="4" borderId="0" xfId="2" applyFont="1" applyFill="1" applyBorder="1" applyAlignment="1">
      <alignment horizontal="center" vertical="top" wrapText="1"/>
    </xf>
    <xf numFmtId="0" fontId="25" fillId="4" borderId="2" xfId="2" applyFont="1" applyFill="1" applyBorder="1" applyAlignment="1">
      <alignment horizontal="center" vertical="top" wrapText="1"/>
    </xf>
  </cellXfs>
  <cellStyles count="7">
    <cellStyle name="Currency" xfId="1" builtinId="4"/>
    <cellStyle name="Hyperlink" xfId="2" builtinId="8"/>
    <cellStyle name="Hyperlink 2" xfId="5"/>
    <cellStyle name="Normal" xfId="0" builtinId="0"/>
    <cellStyle name="Normal 2" xfId="3"/>
    <cellStyle name="Normal 3" xfId="6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%20Petrasek/AppData/Local/Temp/Rehab%20Offer%20Calculator%20Trial%20Version%205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Instructions"/>
      <sheetName val="Print Reports"/>
      <sheetName val="Offer Calculator"/>
      <sheetName val="Living Room"/>
      <sheetName val="Dining Room"/>
      <sheetName val="Kitchen"/>
      <sheetName val="Family Room"/>
      <sheetName val="Bathroom 1"/>
      <sheetName val="Bathroom 2"/>
      <sheetName val="Bathroom 3"/>
      <sheetName val="Bathroom 4"/>
      <sheetName val="Bedroom 1"/>
      <sheetName val="Bedroom 2"/>
      <sheetName val="Bedroom 3"/>
      <sheetName val="Bedroom 4"/>
      <sheetName val="Bedroom 5"/>
      <sheetName val="Basement Utility"/>
      <sheetName val="Exterior Mechanicals"/>
      <sheetName val="Budget by Room"/>
      <sheetName val="Budget by Contractor"/>
      <sheetName val="Materials Costs"/>
      <sheetName val="Labor Costs"/>
      <sheetName val="Materials Order Form"/>
      <sheetName val="Inspection Sheet "/>
    </sheetNames>
    <sheetDataSet>
      <sheetData sheetId="0">
        <row r="13">
          <cell r="C13" t="str">
            <v>http://www.realestatespreadsheet.com/buy-now/</v>
          </cell>
        </row>
      </sheetData>
      <sheetData sheetId="1"/>
      <sheetData sheetId="2"/>
      <sheetData sheetId="3">
        <row r="1">
          <cell r="AN1">
            <v>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omeremodelingcostcalculator.com/home-remodeling-cost-estimator-for-tablet/" TargetMode="External"/><Relationship Id="rId1" Type="http://schemas.openxmlformats.org/officeDocument/2006/relationships/hyperlink" Target="http://www.realestatespreadsheet.com/full-version-house-flipping-spreadshe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DE301"/>
  <sheetViews>
    <sheetView showGridLines="0" showRowColHeaders="0" tabSelected="1" topLeftCell="D1" workbookViewId="0">
      <selection activeCell="O8" sqref="O8:Q9"/>
    </sheetView>
  </sheetViews>
  <sheetFormatPr defaultRowHeight="13.2" x14ac:dyDescent="0.25"/>
  <cols>
    <col min="1" max="7" width="4.44140625" style="2" customWidth="1"/>
    <col min="8" max="8" width="1.33203125" style="2" customWidth="1"/>
    <col min="9" max="16" width="4.44140625" style="2" customWidth="1"/>
    <col min="17" max="17" width="7" style="2" customWidth="1"/>
    <col min="18" max="18" width="4.44140625" style="2" customWidth="1"/>
    <col min="19" max="33" width="4.6640625" style="2" customWidth="1"/>
    <col min="34" max="34" width="12.6640625" customWidth="1"/>
    <col min="35" max="35" width="10.33203125" customWidth="1"/>
    <col min="36" max="37" width="8.6640625" hidden="1" customWidth="1"/>
    <col min="38" max="38" width="44.5546875" hidden="1" customWidth="1"/>
    <col min="39" max="44" width="8.88671875" hidden="1" customWidth="1"/>
    <col min="45" max="45" width="13.33203125" hidden="1" customWidth="1"/>
    <col min="46" max="50" width="8.88671875" hidden="1" customWidth="1"/>
    <col min="51" max="51" width="0.109375" customWidth="1"/>
    <col min="52" max="52" width="2.109375" customWidth="1"/>
  </cols>
  <sheetData>
    <row r="1" spans="1:109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80" t="s">
        <v>1</v>
      </c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4"/>
      <c r="AH1" s="4"/>
      <c r="AI1" s="4"/>
      <c r="AJ1" s="4"/>
      <c r="AK1" s="4"/>
      <c r="AN1">
        <f>LOOKUP(I6,AL3:AL102,AN3:AN102)</f>
        <v>100</v>
      </c>
      <c r="AO1" s="12">
        <v>0</v>
      </c>
      <c r="AP1" s="3">
        <v>1</v>
      </c>
      <c r="AR1" s="12">
        <v>1</v>
      </c>
      <c r="AS1" s="24">
        <f>AR1*$O$8</f>
        <v>100000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23"/>
      <c r="DA1" s="23"/>
      <c r="DB1" s="23"/>
      <c r="DC1" s="23"/>
      <c r="DD1" s="23"/>
      <c r="DE1" s="23"/>
    </row>
    <row r="2" spans="1:10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4"/>
      <c r="AH2" s="4"/>
      <c r="AI2" s="4"/>
      <c r="AJ2" s="4"/>
      <c r="AK2" s="4"/>
      <c r="AN2">
        <v>100</v>
      </c>
      <c r="AO2" s="13">
        <v>5.0000000000000001E-3</v>
      </c>
      <c r="AP2" s="3">
        <v>2</v>
      </c>
      <c r="AR2" s="12">
        <v>0.95</v>
      </c>
      <c r="AS2" s="24">
        <f t="shared" ref="AS2:AS15" si="0">AR2*$O$8</f>
        <v>95000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23"/>
      <c r="DA2" s="23"/>
      <c r="DB2" s="23"/>
      <c r="DC2" s="23"/>
      <c r="DD2" s="23"/>
      <c r="DE2" s="23"/>
    </row>
    <row r="3" spans="1:109" ht="15.6" customHeight="1" thickBot="1" x14ac:dyDescent="0.35">
      <c r="A3" s="5"/>
      <c r="B3" s="109"/>
      <c r="C3" s="109"/>
      <c r="D3" s="109"/>
      <c r="E3" s="109"/>
      <c r="F3" s="109"/>
      <c r="G3" s="109"/>
      <c r="H3" s="5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5" t="s">
        <v>8</v>
      </c>
      <c r="AI3" s="56"/>
      <c r="AJ3" s="56"/>
      <c r="AK3" s="10"/>
      <c r="AL3" s="3" t="s">
        <v>37</v>
      </c>
      <c r="AM3" s="12">
        <v>0</v>
      </c>
      <c r="AN3">
        <v>100</v>
      </c>
      <c r="AO3" s="13">
        <v>0.01</v>
      </c>
      <c r="AP3" s="3">
        <v>3</v>
      </c>
      <c r="AR3" s="12">
        <v>0.9</v>
      </c>
      <c r="AS3" s="24">
        <f t="shared" si="0"/>
        <v>90000</v>
      </c>
      <c r="AT3">
        <v>1</v>
      </c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</row>
    <row r="4" spans="1:109" ht="15.6" customHeight="1" x14ac:dyDescent="0.25">
      <c r="A4" s="6"/>
      <c r="B4" s="28"/>
      <c r="C4" s="28"/>
      <c r="D4" s="28"/>
      <c r="E4" s="28"/>
      <c r="F4" s="28"/>
      <c r="G4" s="28"/>
      <c r="H4" s="7"/>
      <c r="I4" s="91" t="s">
        <v>3</v>
      </c>
      <c r="J4" s="92"/>
      <c r="K4" s="92"/>
      <c r="L4" s="92"/>
      <c r="M4" s="92"/>
      <c r="N4" s="92"/>
      <c r="O4" s="92"/>
      <c r="P4" s="92"/>
      <c r="Q4" s="92"/>
      <c r="R4" s="93"/>
      <c r="S4" s="1"/>
      <c r="T4" s="10"/>
      <c r="U4" s="10"/>
      <c r="V4" s="10"/>
      <c r="W4" s="10"/>
      <c r="X4" s="10"/>
      <c r="Y4" s="10"/>
      <c r="Z4" s="108" t="s">
        <v>2</v>
      </c>
      <c r="AA4" s="108"/>
      <c r="AB4" s="108"/>
      <c r="AC4" s="108"/>
      <c r="AD4" s="108"/>
      <c r="AE4" s="108"/>
      <c r="AF4" s="10"/>
      <c r="AG4" s="1"/>
      <c r="AH4" s="57">
        <f>O8-(Z20+Z23+AH20+P33+Z7)</f>
        <v>15000</v>
      </c>
      <c r="AI4" s="58"/>
      <c r="AJ4" s="58"/>
      <c r="AK4" s="10"/>
      <c r="AL4" s="3" t="s">
        <v>38</v>
      </c>
      <c r="AM4" s="12">
        <v>0.2</v>
      </c>
      <c r="AN4">
        <v>120</v>
      </c>
      <c r="AO4" s="13">
        <v>1.4999999999999999E-2</v>
      </c>
      <c r="AP4" s="3">
        <v>4</v>
      </c>
      <c r="AR4" s="12">
        <v>0.85</v>
      </c>
      <c r="AS4" s="24">
        <f t="shared" si="0"/>
        <v>85000</v>
      </c>
      <c r="AT4">
        <v>2</v>
      </c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</row>
    <row r="5" spans="1:109" ht="15.6" customHeight="1" thickBot="1" x14ac:dyDescent="0.3">
      <c r="A5" s="6"/>
      <c r="B5" s="28"/>
      <c r="C5" s="28"/>
      <c r="D5" s="28"/>
      <c r="E5" s="28"/>
      <c r="F5" s="28"/>
      <c r="G5" s="28"/>
      <c r="H5" s="7"/>
      <c r="I5" s="94"/>
      <c r="J5" s="95"/>
      <c r="K5" s="95"/>
      <c r="L5" s="95"/>
      <c r="M5" s="95"/>
      <c r="N5" s="95"/>
      <c r="O5" s="95"/>
      <c r="P5" s="95"/>
      <c r="Q5" s="95"/>
      <c r="R5" s="96"/>
      <c r="S5" s="1"/>
      <c r="T5" s="10"/>
      <c r="U5" s="10"/>
      <c r="V5" s="10"/>
      <c r="W5" s="10"/>
      <c r="X5" s="10"/>
      <c r="Y5" s="10"/>
      <c r="Z5" s="108"/>
      <c r="AA5" s="108"/>
      <c r="AB5" s="108"/>
      <c r="AC5" s="108"/>
      <c r="AD5" s="108"/>
      <c r="AE5" s="108"/>
      <c r="AF5" s="10"/>
      <c r="AG5" s="1"/>
      <c r="AH5" s="58"/>
      <c r="AI5" s="58"/>
      <c r="AJ5" s="58"/>
      <c r="AK5" s="10"/>
      <c r="AL5" s="3" t="s">
        <v>40</v>
      </c>
      <c r="AM5" s="12">
        <v>0</v>
      </c>
      <c r="AN5">
        <v>100</v>
      </c>
      <c r="AO5" s="13">
        <v>0.02</v>
      </c>
      <c r="AP5" s="3">
        <v>5</v>
      </c>
      <c r="AR5" s="12">
        <v>0.8</v>
      </c>
      <c r="AS5" s="24">
        <f t="shared" si="0"/>
        <v>80000</v>
      </c>
      <c r="AT5">
        <v>3</v>
      </c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</row>
    <row r="6" spans="1:109" ht="15.6" customHeight="1" thickBot="1" x14ac:dyDescent="0.3">
      <c r="A6" s="6"/>
      <c r="B6" s="28"/>
      <c r="C6" s="28"/>
      <c r="D6" s="28"/>
      <c r="E6" s="28"/>
      <c r="F6" s="28"/>
      <c r="G6" s="28"/>
      <c r="H6" s="7"/>
      <c r="I6" s="97" t="s">
        <v>92</v>
      </c>
      <c r="J6" s="98"/>
      <c r="K6" s="98"/>
      <c r="L6" s="98"/>
      <c r="M6" s="98"/>
      <c r="N6" s="98"/>
      <c r="O6" s="99"/>
      <c r="P6" s="112">
        <f>LOOKUP(I6,AL3:AL102,AM3:AM102)</f>
        <v>0</v>
      </c>
      <c r="Q6" s="112"/>
      <c r="R6" s="113"/>
      <c r="S6" s="1"/>
      <c r="T6" s="10"/>
      <c r="U6" s="10"/>
      <c r="V6" s="10"/>
      <c r="W6" s="10"/>
      <c r="X6" s="10"/>
      <c r="Y6" s="10"/>
      <c r="Z6" s="108"/>
      <c r="AA6" s="108"/>
      <c r="AB6" s="108"/>
      <c r="AC6" s="108"/>
      <c r="AD6" s="108"/>
      <c r="AE6" s="108"/>
      <c r="AF6" s="10"/>
      <c r="AG6" s="1"/>
      <c r="AH6" s="55" t="s">
        <v>9</v>
      </c>
      <c r="AI6" s="56"/>
      <c r="AJ6" s="56"/>
      <c r="AK6" s="10"/>
      <c r="AL6" s="21" t="s">
        <v>41</v>
      </c>
      <c r="AM6" s="20">
        <v>-0.05</v>
      </c>
      <c r="AN6">
        <v>95</v>
      </c>
      <c r="AO6" s="13">
        <v>2.5000000000000001E-2</v>
      </c>
      <c r="AP6" s="3">
        <v>6</v>
      </c>
      <c r="AR6" s="12">
        <v>0.75</v>
      </c>
      <c r="AS6" s="24">
        <f t="shared" si="0"/>
        <v>75000</v>
      </c>
      <c r="AT6">
        <v>4</v>
      </c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</row>
    <row r="7" spans="1:109" ht="15.6" customHeight="1" thickBot="1" x14ac:dyDescent="0.3">
      <c r="A7" s="6"/>
      <c r="B7" s="28"/>
      <c r="C7" s="28"/>
      <c r="D7" s="28"/>
      <c r="E7" s="28"/>
      <c r="F7" s="28"/>
      <c r="G7" s="28"/>
      <c r="H7" s="7"/>
      <c r="I7" s="111" t="s">
        <v>10</v>
      </c>
      <c r="J7" s="111"/>
      <c r="K7" s="111"/>
      <c r="L7" s="111"/>
      <c r="M7" s="111"/>
      <c r="N7" s="111"/>
      <c r="S7" s="1"/>
      <c r="T7" s="10"/>
      <c r="U7" s="10"/>
      <c r="V7" s="10"/>
      <c r="W7" s="10"/>
      <c r="X7" s="10"/>
      <c r="Y7" s="10"/>
      <c r="Z7" s="57">
        <f>O8-((O8*U11)+Z20+Z23+AH20+P33)</f>
        <v>66200</v>
      </c>
      <c r="AA7" s="58"/>
      <c r="AB7" s="58"/>
      <c r="AC7" s="58"/>
      <c r="AD7" s="58"/>
      <c r="AE7" s="58"/>
      <c r="AF7" s="10"/>
      <c r="AG7" s="1"/>
      <c r="AH7" s="62">
        <f>AH4/O8</f>
        <v>0.15</v>
      </c>
      <c r="AI7" s="62"/>
      <c r="AJ7" s="62"/>
      <c r="AK7" s="10"/>
      <c r="AL7" s="3" t="s">
        <v>39</v>
      </c>
      <c r="AM7" s="12">
        <v>0</v>
      </c>
      <c r="AN7">
        <v>100</v>
      </c>
      <c r="AO7" s="13">
        <v>0.03</v>
      </c>
      <c r="AP7" s="3">
        <v>7</v>
      </c>
      <c r="AR7" s="12">
        <v>0.7</v>
      </c>
      <c r="AS7" s="24">
        <f t="shared" si="0"/>
        <v>70000</v>
      </c>
      <c r="AT7">
        <v>5</v>
      </c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</row>
    <row r="8" spans="1:109" ht="15.6" customHeight="1" x14ac:dyDescent="0.25">
      <c r="A8" s="6"/>
      <c r="B8" s="28"/>
      <c r="C8" s="28"/>
      <c r="D8" s="28"/>
      <c r="E8" s="28"/>
      <c r="F8" s="28"/>
      <c r="G8" s="28"/>
      <c r="H8" s="7"/>
      <c r="I8" s="111"/>
      <c r="J8" s="111"/>
      <c r="K8" s="111"/>
      <c r="L8" s="111"/>
      <c r="M8" s="111"/>
      <c r="N8" s="111"/>
      <c r="O8" s="100">
        <v>100000</v>
      </c>
      <c r="P8" s="101"/>
      <c r="Q8" s="102"/>
      <c r="S8" s="1"/>
      <c r="T8" s="10"/>
      <c r="U8" s="114" t="s">
        <v>7</v>
      </c>
      <c r="V8" s="65"/>
      <c r="W8" s="65"/>
      <c r="X8" s="10"/>
      <c r="Y8" s="10"/>
      <c r="Z8" s="58"/>
      <c r="AA8" s="58"/>
      <c r="AB8" s="58"/>
      <c r="AC8" s="58"/>
      <c r="AD8" s="58"/>
      <c r="AE8" s="58"/>
      <c r="AF8" s="10"/>
      <c r="AG8" s="1"/>
      <c r="AH8" s="62"/>
      <c r="AI8" s="62"/>
      <c r="AJ8" s="62"/>
      <c r="AK8" s="10"/>
      <c r="AL8" s="3" t="s">
        <v>44</v>
      </c>
      <c r="AM8" s="12">
        <v>0.1</v>
      </c>
      <c r="AN8">
        <v>110</v>
      </c>
      <c r="AO8" s="13">
        <v>3.5000000000000003E-2</v>
      </c>
      <c r="AP8" s="3">
        <v>8</v>
      </c>
      <c r="AR8" s="12">
        <v>0.65</v>
      </c>
      <c r="AS8" s="24">
        <f t="shared" si="0"/>
        <v>65000</v>
      </c>
      <c r="AT8">
        <v>6</v>
      </c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</row>
    <row r="9" spans="1:109" ht="15.6" customHeight="1" thickBot="1" x14ac:dyDescent="0.3">
      <c r="A9" s="6"/>
      <c r="B9" s="28"/>
      <c r="C9" s="28"/>
      <c r="D9" s="28"/>
      <c r="E9" s="28"/>
      <c r="F9" s="28"/>
      <c r="G9" s="28"/>
      <c r="H9" s="7"/>
      <c r="I9" s="111"/>
      <c r="J9" s="111"/>
      <c r="K9" s="111"/>
      <c r="L9" s="111"/>
      <c r="M9" s="111"/>
      <c r="N9" s="111"/>
      <c r="O9" s="103"/>
      <c r="P9" s="104"/>
      <c r="Q9" s="105"/>
      <c r="S9" s="1"/>
      <c r="T9" s="10"/>
      <c r="U9" s="65"/>
      <c r="V9" s="65"/>
      <c r="W9" s="65"/>
      <c r="X9" s="10"/>
      <c r="Y9" s="10"/>
      <c r="Z9" s="10"/>
      <c r="AA9" s="10"/>
      <c r="AB9" s="10"/>
      <c r="AC9" s="10"/>
      <c r="AD9" s="10"/>
      <c r="AE9" s="10"/>
      <c r="AF9" s="10"/>
      <c r="AG9" s="1"/>
      <c r="AH9" s="10"/>
      <c r="AI9" s="10"/>
      <c r="AJ9" s="10"/>
      <c r="AK9" s="10"/>
      <c r="AL9" s="3" t="s">
        <v>43</v>
      </c>
      <c r="AM9" s="12">
        <v>0.25</v>
      </c>
      <c r="AN9">
        <v>125</v>
      </c>
      <c r="AO9" s="13">
        <v>0.04</v>
      </c>
      <c r="AP9" s="3">
        <v>9</v>
      </c>
      <c r="AR9" s="12">
        <v>0.6</v>
      </c>
      <c r="AS9" s="24">
        <f t="shared" si="0"/>
        <v>60000</v>
      </c>
      <c r="AT9">
        <v>7</v>
      </c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</row>
    <row r="10" spans="1:109" ht="15.6" customHeight="1" thickBot="1" x14ac:dyDescent="0.3">
      <c r="A10" s="6"/>
      <c r="B10" s="28"/>
      <c r="C10" s="28"/>
      <c r="D10" s="28"/>
      <c r="E10" s="28"/>
      <c r="F10" s="28"/>
      <c r="G10" s="28"/>
      <c r="H10" s="7"/>
      <c r="S10" s="1"/>
      <c r="T10" s="10"/>
      <c r="U10" s="66"/>
      <c r="V10" s="66"/>
      <c r="W10" s="66"/>
      <c r="X10" s="10"/>
      <c r="Y10" s="10"/>
      <c r="Z10" s="10"/>
      <c r="AA10" s="10"/>
      <c r="AB10" s="10"/>
      <c r="AC10" s="10"/>
      <c r="AD10" s="10"/>
      <c r="AE10" s="10"/>
      <c r="AF10" s="10"/>
      <c r="AG10" s="1"/>
      <c r="AH10" s="10"/>
      <c r="AI10" s="10"/>
      <c r="AJ10" s="10"/>
      <c r="AK10" s="10"/>
      <c r="AL10" s="3" t="s">
        <v>45</v>
      </c>
      <c r="AM10" s="12">
        <v>0.05</v>
      </c>
      <c r="AN10">
        <v>105</v>
      </c>
      <c r="AO10" s="13">
        <v>4.4999999999999998E-2</v>
      </c>
      <c r="AP10" s="3">
        <v>10</v>
      </c>
      <c r="AR10" s="12">
        <v>0.55000000000000004</v>
      </c>
      <c r="AS10" s="24">
        <f t="shared" si="0"/>
        <v>55000.000000000007</v>
      </c>
      <c r="AT10">
        <v>8</v>
      </c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</row>
    <row r="11" spans="1:109" ht="15.6" customHeight="1" x14ac:dyDescent="0.25">
      <c r="A11" s="6"/>
      <c r="B11" s="28"/>
      <c r="C11" s="28"/>
      <c r="D11" s="28"/>
      <c r="E11" s="28"/>
      <c r="F11" s="28"/>
      <c r="G11" s="28"/>
      <c r="H11" s="7"/>
      <c r="I11" s="42" t="s">
        <v>4</v>
      </c>
      <c r="J11" s="43"/>
      <c r="K11" s="43"/>
      <c r="L11" s="43"/>
      <c r="M11" s="43"/>
      <c r="N11" s="43"/>
      <c r="O11" s="43"/>
      <c r="P11" s="43"/>
      <c r="Q11" s="43"/>
      <c r="R11" s="44"/>
      <c r="S11" s="1"/>
      <c r="T11" s="10"/>
      <c r="U11" s="115">
        <v>0.15</v>
      </c>
      <c r="V11" s="116"/>
      <c r="W11" s="117"/>
      <c r="X11" s="10"/>
      <c r="Y11" s="10"/>
      <c r="Z11" s="10"/>
      <c r="AA11" s="10"/>
      <c r="AB11" s="10"/>
      <c r="AC11" s="10"/>
      <c r="AD11" s="10"/>
      <c r="AE11" s="10"/>
      <c r="AF11" s="10"/>
      <c r="AG11" s="1"/>
      <c r="AH11" s="59" t="s">
        <v>8</v>
      </c>
      <c r="AI11" s="60"/>
      <c r="AJ11" s="60"/>
      <c r="AK11" s="10"/>
      <c r="AL11" s="3" t="s">
        <v>42</v>
      </c>
      <c r="AM11" s="12">
        <v>0.05</v>
      </c>
      <c r="AN11">
        <v>105</v>
      </c>
      <c r="AO11" s="13">
        <v>0.05</v>
      </c>
      <c r="AP11" s="3">
        <v>15</v>
      </c>
      <c r="AR11" s="12">
        <v>0.5</v>
      </c>
      <c r="AS11" s="24">
        <f t="shared" si="0"/>
        <v>50000</v>
      </c>
      <c r="AT11">
        <v>9</v>
      </c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</row>
    <row r="12" spans="1:109" ht="15.6" customHeight="1" thickBot="1" x14ac:dyDescent="0.3">
      <c r="A12" s="6"/>
      <c r="B12" s="28"/>
      <c r="C12" s="28"/>
      <c r="D12" s="28"/>
      <c r="E12" s="28"/>
      <c r="F12" s="28"/>
      <c r="G12" s="28"/>
      <c r="H12" s="7"/>
      <c r="I12" s="42"/>
      <c r="J12" s="43"/>
      <c r="K12" s="43"/>
      <c r="L12" s="43"/>
      <c r="M12" s="43"/>
      <c r="N12" s="43"/>
      <c r="O12" s="43"/>
      <c r="P12" s="43"/>
      <c r="Q12" s="43"/>
      <c r="R12" s="44"/>
      <c r="S12" s="1"/>
      <c r="T12" s="10"/>
      <c r="U12" s="118"/>
      <c r="V12" s="119"/>
      <c r="W12" s="120"/>
      <c r="X12" s="10"/>
      <c r="Y12" s="10"/>
      <c r="Z12" s="121" t="s">
        <v>6</v>
      </c>
      <c r="AA12" s="122"/>
      <c r="AB12" s="122"/>
      <c r="AC12" s="122"/>
      <c r="AD12" s="122"/>
      <c r="AE12" s="122"/>
      <c r="AF12" s="10"/>
      <c r="AG12" s="1"/>
      <c r="AH12" s="57">
        <f>O8-AH23-P33</f>
        <v>6200</v>
      </c>
      <c r="AI12" s="58"/>
      <c r="AJ12" s="58"/>
      <c r="AK12" s="10"/>
      <c r="AL12" s="3" t="s">
        <v>46</v>
      </c>
      <c r="AM12" s="12">
        <v>0</v>
      </c>
      <c r="AN12">
        <v>100</v>
      </c>
      <c r="AO12" s="13">
        <v>5.5E-2</v>
      </c>
      <c r="AP12" s="3">
        <v>20</v>
      </c>
      <c r="AR12" s="12">
        <v>0.45</v>
      </c>
      <c r="AS12" s="24">
        <f t="shared" si="0"/>
        <v>45000</v>
      </c>
      <c r="AT12">
        <v>10</v>
      </c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</row>
    <row r="13" spans="1:109" ht="15.6" customHeight="1" thickBot="1" x14ac:dyDescent="0.3">
      <c r="A13" s="6"/>
      <c r="B13" s="28"/>
      <c r="C13" s="28"/>
      <c r="D13" s="28"/>
      <c r="E13" s="28"/>
      <c r="F13" s="28"/>
      <c r="G13" s="28"/>
      <c r="H13" s="7"/>
      <c r="I13" s="32" t="s">
        <v>5</v>
      </c>
      <c r="J13" s="33"/>
      <c r="K13" s="33"/>
      <c r="L13" s="33"/>
      <c r="M13" s="33"/>
      <c r="N13" s="45">
        <v>2.5000000000000001E-2</v>
      </c>
      <c r="O13" s="46"/>
      <c r="P13" s="84">
        <f>N13*Z15</f>
        <v>1875</v>
      </c>
      <c r="Q13" s="54"/>
      <c r="R13" s="14"/>
      <c r="S13" s="1"/>
      <c r="T13" s="10"/>
      <c r="U13" s="10"/>
      <c r="V13" s="10"/>
      <c r="W13" s="10"/>
      <c r="X13" s="10"/>
      <c r="Y13" s="10"/>
      <c r="Z13" s="122"/>
      <c r="AA13" s="122"/>
      <c r="AB13" s="122"/>
      <c r="AC13" s="122"/>
      <c r="AD13" s="122"/>
      <c r="AE13" s="122"/>
      <c r="AF13" s="10"/>
      <c r="AG13" s="1"/>
      <c r="AH13" s="58"/>
      <c r="AI13" s="58"/>
      <c r="AJ13" s="58"/>
      <c r="AK13" s="10"/>
      <c r="AL13" s="3" t="s">
        <v>47</v>
      </c>
      <c r="AM13" s="12">
        <v>0</v>
      </c>
      <c r="AN13">
        <v>100</v>
      </c>
      <c r="AO13" s="13">
        <v>0.06</v>
      </c>
      <c r="AP13" s="3">
        <v>25</v>
      </c>
      <c r="AR13" s="12">
        <v>0.4</v>
      </c>
      <c r="AS13" s="24">
        <f t="shared" si="0"/>
        <v>40000</v>
      </c>
      <c r="AT13">
        <v>11</v>
      </c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</row>
    <row r="14" spans="1:109" ht="15.6" customHeight="1" thickBot="1" x14ac:dyDescent="0.3">
      <c r="A14" s="6"/>
      <c r="B14" s="28"/>
      <c r="C14" s="28"/>
      <c r="D14" s="28"/>
      <c r="E14" s="28"/>
      <c r="F14" s="28"/>
      <c r="G14" s="28"/>
      <c r="H14" s="7"/>
      <c r="I14" s="32" t="s">
        <v>24</v>
      </c>
      <c r="J14" s="31"/>
      <c r="K14" s="31"/>
      <c r="L14" s="31"/>
      <c r="M14" s="31"/>
      <c r="N14" s="45">
        <v>0.05</v>
      </c>
      <c r="O14" s="46"/>
      <c r="P14" s="84">
        <f>(Z15+Z20+Z23)*N14</f>
        <v>3750</v>
      </c>
      <c r="Q14" s="54"/>
      <c r="R14" s="14"/>
      <c r="S14" s="1"/>
      <c r="T14" s="10"/>
      <c r="U14" s="10"/>
      <c r="V14" s="10"/>
      <c r="W14" s="10"/>
      <c r="X14" s="10"/>
      <c r="Y14" s="10"/>
      <c r="Z14" s="122"/>
      <c r="AA14" s="122"/>
      <c r="AB14" s="122"/>
      <c r="AC14" s="122"/>
      <c r="AD14" s="122"/>
      <c r="AE14" s="122"/>
      <c r="AF14" s="10"/>
      <c r="AG14" s="1"/>
      <c r="AH14" s="59" t="s">
        <v>9</v>
      </c>
      <c r="AI14" s="60"/>
      <c r="AJ14" s="60"/>
      <c r="AK14" s="10"/>
      <c r="AL14" s="3" t="s">
        <v>48</v>
      </c>
      <c r="AM14" s="12">
        <v>0</v>
      </c>
      <c r="AN14">
        <v>100</v>
      </c>
      <c r="AO14" s="13">
        <v>6.5000000000000002E-2</v>
      </c>
      <c r="AP14" s="3">
        <v>30</v>
      </c>
      <c r="AR14" s="12">
        <v>0.35</v>
      </c>
      <c r="AS14" s="24">
        <f t="shared" si="0"/>
        <v>35000</v>
      </c>
      <c r="AT14">
        <v>12</v>
      </c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</row>
    <row r="15" spans="1:109" ht="15.6" customHeight="1" thickBot="1" x14ac:dyDescent="0.3">
      <c r="A15" s="6"/>
      <c r="B15" s="28"/>
      <c r="C15" s="28"/>
      <c r="D15" s="28"/>
      <c r="E15" s="28"/>
      <c r="F15" s="28"/>
      <c r="G15" s="28"/>
      <c r="H15" s="7"/>
      <c r="I15" s="32" t="s">
        <v>20</v>
      </c>
      <c r="J15" s="31"/>
      <c r="K15" s="31"/>
      <c r="L15" s="31"/>
      <c r="M15" s="31"/>
      <c r="N15" s="11"/>
      <c r="O15" s="11"/>
      <c r="P15" s="106">
        <v>0</v>
      </c>
      <c r="Q15" s="107"/>
      <c r="R15" s="11"/>
      <c r="S15" s="1"/>
      <c r="T15" s="10"/>
      <c r="U15" s="10"/>
      <c r="V15" s="10"/>
      <c r="W15" s="10"/>
      <c r="X15" s="10"/>
      <c r="Y15" s="10"/>
      <c r="Z15" s="85">
        <v>75000</v>
      </c>
      <c r="AA15" s="86"/>
      <c r="AB15" s="86"/>
      <c r="AC15" s="86"/>
      <c r="AD15" s="86"/>
      <c r="AE15" s="87"/>
      <c r="AF15" s="10"/>
      <c r="AG15" s="1"/>
      <c r="AH15" s="61">
        <f>AH12/O8</f>
        <v>6.2E-2</v>
      </c>
      <c r="AI15" s="61"/>
      <c r="AJ15" s="61"/>
      <c r="AK15" s="10"/>
      <c r="AL15" s="3" t="s">
        <v>49</v>
      </c>
      <c r="AM15" s="12">
        <v>0.1</v>
      </c>
      <c r="AN15">
        <v>110</v>
      </c>
      <c r="AO15" s="13">
        <v>7.0000000000000007E-2</v>
      </c>
      <c r="AP15" s="3">
        <v>35</v>
      </c>
      <c r="AR15" s="12">
        <v>0.3</v>
      </c>
      <c r="AS15" s="24">
        <f t="shared" si="0"/>
        <v>30000</v>
      </c>
      <c r="AT15">
        <v>13</v>
      </c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</row>
    <row r="16" spans="1:109" ht="15.6" customHeight="1" thickBot="1" x14ac:dyDescent="0.3">
      <c r="A16" s="6"/>
      <c r="B16" s="28"/>
      <c r="C16" s="28"/>
      <c r="D16" s="28"/>
      <c r="E16" s="28"/>
      <c r="F16" s="28"/>
      <c r="G16" s="28"/>
      <c r="H16" s="7"/>
      <c r="I16" s="17"/>
      <c r="J16" s="18"/>
      <c r="K16" s="18"/>
      <c r="L16" s="18"/>
      <c r="M16" s="35" t="s">
        <v>0</v>
      </c>
      <c r="N16" s="35"/>
      <c r="O16" s="18"/>
      <c r="P16" s="82">
        <f>SUM(P13:Q15)</f>
        <v>5625</v>
      </c>
      <c r="Q16" s="83"/>
      <c r="R16" s="19"/>
      <c r="S16" s="1"/>
      <c r="T16" s="10"/>
      <c r="U16" s="10"/>
      <c r="V16" s="10"/>
      <c r="W16" s="10"/>
      <c r="X16" s="10"/>
      <c r="Y16" s="10"/>
      <c r="Z16" s="88"/>
      <c r="AA16" s="89"/>
      <c r="AB16" s="89"/>
      <c r="AC16" s="89"/>
      <c r="AD16" s="89"/>
      <c r="AE16" s="90"/>
      <c r="AF16" s="10"/>
      <c r="AG16" s="1"/>
      <c r="AH16" s="61"/>
      <c r="AI16" s="61"/>
      <c r="AJ16" s="61"/>
      <c r="AK16" s="10"/>
      <c r="AL16" s="22" t="s">
        <v>51</v>
      </c>
      <c r="AM16" s="12">
        <v>-0.1</v>
      </c>
      <c r="AN16">
        <v>90</v>
      </c>
      <c r="AO16" s="13">
        <v>7.4999999999999997E-2</v>
      </c>
      <c r="AP16" s="3">
        <v>40</v>
      </c>
      <c r="AT16">
        <v>14</v>
      </c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</row>
    <row r="17" spans="1:109" ht="15.6" customHeight="1" x14ac:dyDescent="0.25">
      <c r="A17" s="6"/>
      <c r="B17" s="28"/>
      <c r="C17" s="28"/>
      <c r="D17" s="28"/>
      <c r="E17" s="28"/>
      <c r="F17" s="28"/>
      <c r="G17" s="28"/>
      <c r="H17" s="7"/>
      <c r="I17" s="42" t="s">
        <v>21</v>
      </c>
      <c r="J17" s="43"/>
      <c r="K17" s="43"/>
      <c r="L17" s="43"/>
      <c r="M17" s="43"/>
      <c r="N17" s="43"/>
      <c r="O17" s="43"/>
      <c r="P17" s="43"/>
      <c r="Q17" s="43"/>
      <c r="R17" s="44"/>
      <c r="S17" s="1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"/>
      <c r="AH17" s="10"/>
      <c r="AI17" s="10"/>
      <c r="AJ17" s="10"/>
      <c r="AK17" s="10"/>
      <c r="AL17" s="3" t="s">
        <v>50</v>
      </c>
      <c r="AM17" s="12">
        <v>-0.05</v>
      </c>
      <c r="AN17">
        <v>95</v>
      </c>
      <c r="AO17" s="13">
        <v>0.08</v>
      </c>
      <c r="AT17">
        <v>15</v>
      </c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</row>
    <row r="18" spans="1:109" ht="15.6" customHeight="1" x14ac:dyDescent="0.25">
      <c r="A18" s="6"/>
      <c r="B18" s="28"/>
      <c r="C18" s="28"/>
      <c r="D18" s="28"/>
      <c r="E18" s="28"/>
      <c r="F18" s="28"/>
      <c r="G18" s="28"/>
      <c r="H18" s="7"/>
      <c r="I18" s="42"/>
      <c r="J18" s="43"/>
      <c r="K18" s="43"/>
      <c r="L18" s="43"/>
      <c r="M18" s="43"/>
      <c r="N18" s="43"/>
      <c r="O18" s="43"/>
      <c r="P18" s="43"/>
      <c r="Q18" s="43"/>
      <c r="R18" s="44"/>
      <c r="S18" s="1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"/>
      <c r="AH18" s="10"/>
      <c r="AI18" s="10"/>
      <c r="AJ18" s="10"/>
      <c r="AK18" s="10"/>
      <c r="AL18" s="3" t="s">
        <v>52</v>
      </c>
      <c r="AM18" s="12">
        <v>0</v>
      </c>
      <c r="AN18">
        <v>100</v>
      </c>
      <c r="AO18" s="13">
        <v>8.5000000000000006E-2</v>
      </c>
      <c r="AT18">
        <v>16</v>
      </c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</row>
    <row r="19" spans="1:109" ht="22.2" customHeight="1" thickBot="1" x14ac:dyDescent="0.3">
      <c r="A19" s="6"/>
      <c r="B19" s="28"/>
      <c r="C19" s="28"/>
      <c r="D19" s="28"/>
      <c r="E19" s="28"/>
      <c r="F19" s="28"/>
      <c r="G19" s="28"/>
      <c r="H19" s="7"/>
      <c r="S19" s="1"/>
      <c r="T19" s="10"/>
      <c r="U19" s="10"/>
      <c r="V19" s="10"/>
      <c r="W19" s="10"/>
      <c r="X19" s="10"/>
      <c r="Y19" s="10"/>
      <c r="Z19" s="125" t="s">
        <v>12</v>
      </c>
      <c r="AA19" s="125"/>
      <c r="AB19" s="125"/>
      <c r="AC19" s="125"/>
      <c r="AD19" s="125"/>
      <c r="AE19" s="125"/>
      <c r="AF19" s="1"/>
      <c r="AG19" s="1"/>
      <c r="AH19" s="125" t="s">
        <v>13</v>
      </c>
      <c r="AI19" s="126"/>
      <c r="AJ19" s="126"/>
      <c r="AK19" s="10"/>
      <c r="AL19" s="3" t="s">
        <v>53</v>
      </c>
      <c r="AM19" s="12">
        <v>-0.05</v>
      </c>
      <c r="AN19">
        <v>95</v>
      </c>
      <c r="AO19" s="13">
        <v>0.09</v>
      </c>
      <c r="AQ19" s="20">
        <f>Z33</f>
        <v>6.5000000000000002E-2</v>
      </c>
      <c r="AR19">
        <f>AE33</f>
        <v>30</v>
      </c>
      <c r="AS19" s="25">
        <f>-(PMT(AQ19,AR19,AC30))/12</f>
        <v>606.23808444679219</v>
      </c>
      <c r="AT19">
        <v>17</v>
      </c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</row>
    <row r="20" spans="1:109" ht="13.2" customHeight="1" thickBot="1" x14ac:dyDescent="0.3">
      <c r="A20" s="1"/>
      <c r="B20" s="28"/>
      <c r="C20" s="28"/>
      <c r="D20" s="28"/>
      <c r="E20" s="28"/>
      <c r="F20" s="28"/>
      <c r="G20" s="28"/>
      <c r="H20" s="1"/>
      <c r="I20" s="32" t="s">
        <v>22</v>
      </c>
      <c r="J20" s="33"/>
      <c r="K20" s="33"/>
      <c r="L20" s="33"/>
      <c r="M20" s="33"/>
      <c r="N20" s="48">
        <v>4</v>
      </c>
      <c r="O20" s="49"/>
      <c r="P20" s="33" t="s">
        <v>23</v>
      </c>
      <c r="Q20" s="31"/>
      <c r="R20" s="14"/>
      <c r="S20" s="1"/>
      <c r="T20" s="10"/>
      <c r="U20" s="64" t="s">
        <v>35</v>
      </c>
      <c r="V20" s="65"/>
      <c r="W20" s="65"/>
      <c r="X20" s="10"/>
      <c r="Y20" s="10"/>
      <c r="Z20" s="57"/>
      <c r="AA20" s="58"/>
      <c r="AB20" s="58"/>
      <c r="AC20" s="58"/>
      <c r="AD20" s="58"/>
      <c r="AE20" s="58"/>
      <c r="AF20" s="1"/>
      <c r="AG20" s="1"/>
      <c r="AH20" s="57">
        <f>P27+P16</f>
        <v>9550</v>
      </c>
      <c r="AI20" s="58"/>
      <c r="AJ20" s="58"/>
      <c r="AK20" s="10"/>
      <c r="AL20" s="3" t="s">
        <v>54</v>
      </c>
      <c r="AM20" s="12">
        <v>0.1</v>
      </c>
      <c r="AN20">
        <v>110</v>
      </c>
      <c r="AO20" s="13">
        <v>9.5000000000000001E-2</v>
      </c>
      <c r="AR20" s="3" t="s">
        <v>118</v>
      </c>
      <c r="AS20" s="25">
        <f>N22/12</f>
        <v>100</v>
      </c>
      <c r="AT20">
        <v>18</v>
      </c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</row>
    <row r="21" spans="1:109" ht="13.2" customHeight="1" thickBot="1" x14ac:dyDescent="0.35">
      <c r="A21" s="1"/>
      <c r="B21" s="34"/>
      <c r="C21" s="34"/>
      <c r="D21" s="34"/>
      <c r="E21" s="34"/>
      <c r="F21" s="34"/>
      <c r="G21" s="34"/>
      <c r="H21" s="1"/>
      <c r="I21" s="32" t="s">
        <v>33</v>
      </c>
      <c r="J21" s="33"/>
      <c r="K21" s="33"/>
      <c r="L21" s="33"/>
      <c r="M21" s="33"/>
      <c r="N21" s="45">
        <v>8.5000000000000006E-2</v>
      </c>
      <c r="O21" s="46"/>
      <c r="P21" s="54">
        <f>(((Z15+Z20+Z23)*N21)/12)*N20</f>
        <v>2125.0000000000005</v>
      </c>
      <c r="Q21" s="54"/>
      <c r="R21" s="14"/>
      <c r="S21" s="9"/>
      <c r="T21" s="10"/>
      <c r="U21" s="65"/>
      <c r="V21" s="65"/>
      <c r="W21" s="65"/>
      <c r="X21" s="10"/>
      <c r="Y21" s="10"/>
      <c r="Z21" s="58"/>
      <c r="AA21" s="58"/>
      <c r="AB21" s="58"/>
      <c r="AC21" s="58"/>
      <c r="AD21" s="58"/>
      <c r="AE21" s="58"/>
      <c r="AF21" s="1"/>
      <c r="AG21" s="1"/>
      <c r="AH21" s="58"/>
      <c r="AI21" s="58"/>
      <c r="AJ21" s="58"/>
      <c r="AK21" s="10"/>
      <c r="AL21" s="3" t="s">
        <v>55</v>
      </c>
      <c r="AM21" s="12">
        <v>-0.05</v>
      </c>
      <c r="AN21">
        <v>95</v>
      </c>
      <c r="AO21" s="13">
        <v>0.1</v>
      </c>
      <c r="AR21" s="3" t="s">
        <v>119</v>
      </c>
      <c r="AS21" s="26">
        <f>N25/12</f>
        <v>50</v>
      </c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</row>
    <row r="22" spans="1:109" ht="24" customHeight="1" thickBot="1" x14ac:dyDescent="0.3">
      <c r="A22" s="1"/>
      <c r="B22" s="28"/>
      <c r="C22" s="28"/>
      <c r="D22" s="28"/>
      <c r="E22" s="28"/>
      <c r="F22" s="28"/>
      <c r="G22" s="28"/>
      <c r="H22" s="1"/>
      <c r="I22" s="2" t="s">
        <v>29</v>
      </c>
      <c r="N22" s="36">
        <v>1200</v>
      </c>
      <c r="O22" s="37"/>
      <c r="P22" s="53">
        <f>(N22/12)*N20</f>
        <v>400</v>
      </c>
      <c r="Q22" s="53"/>
      <c r="S22" s="10"/>
      <c r="T22" s="10"/>
      <c r="U22" s="66"/>
      <c r="V22" s="66"/>
      <c r="W22" s="66"/>
      <c r="X22" s="10"/>
      <c r="Y22" s="10"/>
      <c r="Z22" s="125" t="s">
        <v>11</v>
      </c>
      <c r="AA22" s="125"/>
      <c r="AB22" s="125"/>
      <c r="AC22" s="125"/>
      <c r="AD22" s="125"/>
      <c r="AE22" s="125"/>
      <c r="AF22" s="1"/>
      <c r="AG22" s="1"/>
      <c r="AH22" s="125" t="s">
        <v>34</v>
      </c>
      <c r="AI22" s="126"/>
      <c r="AJ22" s="126"/>
      <c r="AK22" s="10"/>
      <c r="AL22" s="3" t="s">
        <v>56</v>
      </c>
      <c r="AM22" s="12">
        <v>0.25</v>
      </c>
      <c r="AN22">
        <v>125</v>
      </c>
      <c r="AO22" s="13">
        <v>0.105</v>
      </c>
      <c r="AR22" s="3" t="s">
        <v>120</v>
      </c>
      <c r="AS22" s="26">
        <f>N23</f>
        <v>75</v>
      </c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</row>
    <row r="23" spans="1:109" ht="13.95" customHeight="1" thickBot="1" x14ac:dyDescent="0.3">
      <c r="A23" s="1"/>
      <c r="B23" s="28"/>
      <c r="C23" s="28"/>
      <c r="D23" s="28"/>
      <c r="E23" s="28"/>
      <c r="F23" s="28"/>
      <c r="G23" s="28"/>
      <c r="H23" s="1"/>
      <c r="I23" s="30" t="s">
        <v>30</v>
      </c>
      <c r="J23" s="30"/>
      <c r="K23" s="30"/>
      <c r="L23" s="30"/>
      <c r="M23" s="30"/>
      <c r="N23" s="36">
        <v>75</v>
      </c>
      <c r="O23" s="37"/>
      <c r="P23" s="53">
        <f>N23*N20</f>
        <v>300</v>
      </c>
      <c r="Q23" s="53"/>
      <c r="S23" s="1"/>
      <c r="T23" s="10"/>
      <c r="U23" s="72">
        <v>0.1</v>
      </c>
      <c r="V23" s="73"/>
      <c r="W23" s="74"/>
      <c r="X23" s="1"/>
      <c r="Y23" s="1"/>
      <c r="Z23" s="57">
        <f>Z20*U23</f>
        <v>0</v>
      </c>
      <c r="AA23" s="58"/>
      <c r="AB23" s="58"/>
      <c r="AC23" s="58"/>
      <c r="AD23" s="58"/>
      <c r="AE23" s="58"/>
      <c r="AF23" s="1"/>
      <c r="AG23" s="1"/>
      <c r="AH23" s="57">
        <f>Z15+Z20+Z23+AH20</f>
        <v>84550</v>
      </c>
      <c r="AI23" s="58"/>
      <c r="AJ23" s="58"/>
      <c r="AK23" s="10"/>
      <c r="AL23" s="3" t="s">
        <v>57</v>
      </c>
      <c r="AM23" s="12">
        <v>-0.05</v>
      </c>
      <c r="AN23">
        <v>95</v>
      </c>
      <c r="AO23" s="13">
        <v>0.11</v>
      </c>
      <c r="AR23" s="3" t="s">
        <v>121</v>
      </c>
      <c r="AS23" s="27">
        <f>U33*0.05</f>
        <v>62.5</v>
      </c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</row>
    <row r="24" spans="1:109" ht="13.8" thickBot="1" x14ac:dyDescent="0.3">
      <c r="A24" s="1"/>
      <c r="B24" s="28"/>
      <c r="C24" s="28"/>
      <c r="D24" s="28"/>
      <c r="E24" s="28"/>
      <c r="F24" s="28"/>
      <c r="G24" s="28"/>
      <c r="H24" s="1"/>
      <c r="I24" s="30" t="s">
        <v>31</v>
      </c>
      <c r="J24" s="30"/>
      <c r="K24" s="30"/>
      <c r="L24" s="30"/>
      <c r="M24" s="30"/>
      <c r="N24" s="36">
        <v>200</v>
      </c>
      <c r="O24" s="37"/>
      <c r="P24" s="53">
        <f>N24*N20</f>
        <v>800</v>
      </c>
      <c r="Q24" s="53"/>
      <c r="S24" s="10"/>
      <c r="T24" s="10"/>
      <c r="U24" s="75"/>
      <c r="V24" s="76"/>
      <c r="W24" s="77"/>
      <c r="X24" s="10"/>
      <c r="Y24" s="10"/>
      <c r="Z24" s="58"/>
      <c r="AA24" s="58"/>
      <c r="AB24" s="58"/>
      <c r="AC24" s="58"/>
      <c r="AD24" s="58"/>
      <c r="AE24" s="58"/>
      <c r="AF24" s="10"/>
      <c r="AG24" s="1"/>
      <c r="AH24" s="58"/>
      <c r="AI24" s="58"/>
      <c r="AJ24" s="58"/>
      <c r="AK24" s="10"/>
      <c r="AL24" s="3" t="s">
        <v>58</v>
      </c>
      <c r="AM24" s="12">
        <v>0.15</v>
      </c>
      <c r="AN24">
        <v>115</v>
      </c>
      <c r="AO24" s="13">
        <v>0.115</v>
      </c>
      <c r="AS24" s="25">
        <f>SUM(AS19:AS23)</f>
        <v>893.73808444679219</v>
      </c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</row>
    <row r="25" spans="1:109" ht="13.8" thickBot="1" x14ac:dyDescent="0.3">
      <c r="A25" s="1"/>
      <c r="B25" s="28"/>
      <c r="C25" s="28"/>
      <c r="D25" s="28"/>
      <c r="E25" s="28"/>
      <c r="F25" s="28"/>
      <c r="G25" s="28"/>
      <c r="H25" s="1"/>
      <c r="I25" s="30" t="s">
        <v>32</v>
      </c>
      <c r="J25" s="30"/>
      <c r="K25" s="30"/>
      <c r="L25" s="30"/>
      <c r="M25" s="30"/>
      <c r="N25" s="36">
        <v>600</v>
      </c>
      <c r="O25" s="37"/>
      <c r="P25" s="50">
        <f>(N25/12)*N20</f>
        <v>200</v>
      </c>
      <c r="Q25" s="5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"/>
      <c r="AH25" s="10"/>
      <c r="AI25" s="10"/>
      <c r="AJ25" s="10"/>
      <c r="AK25" s="10"/>
      <c r="AL25" s="3" t="s">
        <v>59</v>
      </c>
      <c r="AM25" s="12">
        <v>0</v>
      </c>
      <c r="AN25">
        <v>100</v>
      </c>
      <c r="AO25" s="13">
        <v>0.12</v>
      </c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</row>
    <row r="26" spans="1:109" ht="13.2" customHeight="1" thickBot="1" x14ac:dyDescent="0.3">
      <c r="A26" s="8"/>
      <c r="B26" s="28"/>
      <c r="C26" s="28"/>
      <c r="D26" s="28"/>
      <c r="E26" s="28"/>
      <c r="F26" s="28"/>
      <c r="G26" s="28"/>
      <c r="H26" s="1"/>
      <c r="I26" s="30" t="s">
        <v>36</v>
      </c>
      <c r="J26" s="30"/>
      <c r="K26" s="30"/>
      <c r="L26" s="30"/>
      <c r="M26" s="30"/>
      <c r="P26" s="78">
        <v>100</v>
      </c>
      <c r="Q26" s="79"/>
      <c r="S26" s="10"/>
      <c r="T26" s="10"/>
      <c r="U26" s="10"/>
      <c r="V26" s="10"/>
      <c r="W26" s="10"/>
      <c r="X26" s="10"/>
      <c r="Y26" s="10"/>
      <c r="Z26" s="128" t="s">
        <v>122</v>
      </c>
      <c r="AA26" s="128"/>
      <c r="AB26" s="128"/>
      <c r="AC26" s="128"/>
      <c r="AD26" s="128"/>
      <c r="AE26" s="128"/>
      <c r="AF26" s="10"/>
      <c r="AG26" s="10"/>
      <c r="AH26" s="130" t="s">
        <v>123</v>
      </c>
      <c r="AI26" s="130"/>
      <c r="AJ26" s="10"/>
      <c r="AK26" s="10"/>
      <c r="AL26" s="3" t="s">
        <v>60</v>
      </c>
      <c r="AM26" s="12">
        <v>0.1</v>
      </c>
      <c r="AN26">
        <v>110</v>
      </c>
      <c r="AO26" s="13">
        <v>0.125</v>
      </c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</row>
    <row r="27" spans="1:109" ht="13.2" customHeight="1" thickBot="1" x14ac:dyDescent="0.3">
      <c r="A27" s="8"/>
      <c r="B27" s="28"/>
      <c r="C27" s="28"/>
      <c r="D27" s="28"/>
      <c r="E27" s="28"/>
      <c r="F27" s="28"/>
      <c r="G27" s="28"/>
      <c r="H27" s="1"/>
      <c r="I27" s="16"/>
      <c r="J27" s="16"/>
      <c r="K27" s="16"/>
      <c r="L27" s="29" t="s">
        <v>0</v>
      </c>
      <c r="M27" s="29"/>
      <c r="N27" s="16"/>
      <c r="O27" s="16"/>
      <c r="P27" s="51">
        <f>SUM(P21:Q26)</f>
        <v>3925.0000000000005</v>
      </c>
      <c r="Q27" s="51"/>
      <c r="R27" s="16"/>
      <c r="S27" s="10"/>
      <c r="T27" s="10"/>
      <c r="U27" s="15"/>
      <c r="V27" s="15"/>
      <c r="W27" s="15"/>
      <c r="X27" s="15"/>
      <c r="Y27" s="15"/>
      <c r="Z27" s="129"/>
      <c r="AA27" s="129"/>
      <c r="AB27" s="129"/>
      <c r="AC27" s="129"/>
      <c r="AD27" s="129"/>
      <c r="AE27" s="129"/>
      <c r="AF27" s="15"/>
      <c r="AG27" s="15"/>
      <c r="AH27" s="131"/>
      <c r="AI27" s="131"/>
      <c r="AJ27" s="15"/>
      <c r="AK27" s="10"/>
      <c r="AL27" s="3" t="s">
        <v>62</v>
      </c>
      <c r="AM27" s="12">
        <v>0</v>
      </c>
      <c r="AN27">
        <v>100</v>
      </c>
      <c r="AO27" s="13">
        <v>0.13</v>
      </c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</row>
    <row r="28" spans="1:109" ht="13.95" customHeight="1" x14ac:dyDescent="0.25">
      <c r="A28" s="8"/>
      <c r="B28" s="28"/>
      <c r="C28" s="28"/>
      <c r="D28" s="28"/>
      <c r="E28" s="28"/>
      <c r="F28" s="28"/>
      <c r="G28" s="28"/>
      <c r="H28" s="1"/>
      <c r="I28" s="42" t="s">
        <v>25</v>
      </c>
      <c r="J28" s="43"/>
      <c r="K28" s="43"/>
      <c r="L28" s="43"/>
      <c r="M28" s="43"/>
      <c r="N28" s="43"/>
      <c r="O28" s="43"/>
      <c r="P28" s="43"/>
      <c r="Q28" s="43"/>
      <c r="R28" s="44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3" t="s">
        <v>61</v>
      </c>
      <c r="AM28" s="12">
        <v>0.15</v>
      </c>
      <c r="AN28">
        <v>115</v>
      </c>
      <c r="AO28" s="13">
        <v>0.13500000000000001</v>
      </c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</row>
    <row r="29" spans="1:109" ht="13.95" customHeight="1" thickBot="1" x14ac:dyDescent="0.3">
      <c r="A29" s="8"/>
      <c r="B29" s="28"/>
      <c r="C29" s="28"/>
      <c r="D29" s="28"/>
      <c r="E29" s="28"/>
      <c r="F29" s="28"/>
      <c r="G29" s="28"/>
      <c r="H29" s="1"/>
      <c r="I29" s="42"/>
      <c r="J29" s="43"/>
      <c r="K29" s="43"/>
      <c r="L29" s="43"/>
      <c r="M29" s="43"/>
      <c r="N29" s="43"/>
      <c r="O29" s="43"/>
      <c r="P29" s="43"/>
      <c r="Q29" s="43"/>
      <c r="R29" s="44"/>
      <c r="S29" s="10"/>
      <c r="T29" s="10"/>
      <c r="U29" s="81" t="s">
        <v>14</v>
      </c>
      <c r="V29" s="28"/>
      <c r="W29" s="28"/>
      <c r="X29" s="28"/>
      <c r="Y29" s="28"/>
      <c r="Z29" s="28"/>
      <c r="AA29" s="28"/>
      <c r="AB29" s="10"/>
      <c r="AC29" s="67" t="s">
        <v>19</v>
      </c>
      <c r="AD29" s="68"/>
      <c r="AE29" s="68"/>
      <c r="AF29" s="68"/>
      <c r="AG29" s="10"/>
      <c r="AH29" s="124" t="s">
        <v>15</v>
      </c>
      <c r="AI29" s="124"/>
      <c r="AJ29" s="124"/>
      <c r="AK29" s="10"/>
      <c r="AL29" s="3" t="s">
        <v>63</v>
      </c>
      <c r="AM29" s="12">
        <v>-0.05</v>
      </c>
      <c r="AN29">
        <v>95</v>
      </c>
      <c r="AO29" s="13">
        <v>0.14000000000000001</v>
      </c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</row>
    <row r="30" spans="1:109" ht="15.6" customHeight="1" thickBot="1" x14ac:dyDescent="0.35">
      <c r="A30" s="8"/>
      <c r="B30" s="8"/>
      <c r="C30" s="8"/>
      <c r="D30" s="8"/>
      <c r="E30" s="8"/>
      <c r="F30" s="1"/>
      <c r="G30" s="1"/>
      <c r="H30" s="1"/>
      <c r="I30" s="32" t="s">
        <v>26</v>
      </c>
      <c r="J30" s="33"/>
      <c r="K30" s="33"/>
      <c r="L30" s="33"/>
      <c r="M30" s="33"/>
      <c r="N30" s="45">
        <v>0.06</v>
      </c>
      <c r="O30" s="46"/>
      <c r="P30" s="54">
        <f>O8*N30</f>
        <v>6000</v>
      </c>
      <c r="Q30" s="54"/>
      <c r="R30" s="14"/>
      <c r="S30" s="1"/>
      <c r="T30" s="1"/>
      <c r="U30" s="28"/>
      <c r="V30" s="28"/>
      <c r="W30" s="28"/>
      <c r="X30" s="28"/>
      <c r="Y30" s="28"/>
      <c r="Z30" s="28"/>
      <c r="AA30" s="28"/>
      <c r="AB30" s="1"/>
      <c r="AC30" s="69">
        <v>95000</v>
      </c>
      <c r="AD30" s="70"/>
      <c r="AE30" s="70"/>
      <c r="AF30" s="71"/>
      <c r="AG30" s="10"/>
      <c r="AH30" s="57">
        <f>U33-AS24</f>
        <v>356.26191555320781</v>
      </c>
      <c r="AI30" s="58"/>
      <c r="AJ30" s="58"/>
      <c r="AK30" s="10"/>
      <c r="AL30" s="3" t="s">
        <v>64</v>
      </c>
      <c r="AM30" s="12">
        <v>-0.05</v>
      </c>
      <c r="AN30">
        <v>95</v>
      </c>
      <c r="AO30" s="13">
        <v>0.14499999999999999</v>
      </c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</row>
    <row r="31" spans="1:109" ht="13.95" customHeight="1" thickBot="1" x14ac:dyDescent="0.3">
      <c r="A31" s="28"/>
      <c r="B31" s="28"/>
      <c r="C31" s="28"/>
      <c r="D31" s="28"/>
      <c r="E31" s="28"/>
      <c r="F31" s="28"/>
      <c r="G31" s="10"/>
      <c r="H31" s="10"/>
      <c r="I31" s="32" t="s">
        <v>27</v>
      </c>
      <c r="J31" s="31"/>
      <c r="K31" s="31"/>
      <c r="L31" s="31"/>
      <c r="M31" s="31"/>
      <c r="N31" s="45">
        <v>0.03</v>
      </c>
      <c r="O31" s="46"/>
      <c r="P31" s="54">
        <f>O8*N31</f>
        <v>3000</v>
      </c>
      <c r="Q31" s="54"/>
      <c r="R31" s="14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58"/>
      <c r="AI31" s="58"/>
      <c r="AJ31" s="58"/>
      <c r="AK31" s="10"/>
      <c r="AL31" s="3" t="s">
        <v>65</v>
      </c>
      <c r="AM31" s="12">
        <v>0</v>
      </c>
      <c r="AN31">
        <v>100</v>
      </c>
      <c r="AO31" s="13">
        <v>0.15</v>
      </c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</row>
    <row r="32" spans="1:109" ht="13.95" customHeight="1" thickBot="1" x14ac:dyDescent="0.3">
      <c r="A32" s="28"/>
      <c r="B32" s="28"/>
      <c r="C32" s="28"/>
      <c r="D32" s="28"/>
      <c r="E32" s="28"/>
      <c r="F32" s="28"/>
      <c r="G32" s="10"/>
      <c r="H32" s="10"/>
      <c r="I32" s="32" t="s">
        <v>28</v>
      </c>
      <c r="J32" s="31"/>
      <c r="K32" s="31"/>
      <c r="L32" s="31"/>
      <c r="M32" s="31"/>
      <c r="N32" s="31"/>
      <c r="O32" s="31"/>
      <c r="P32" s="52">
        <v>250</v>
      </c>
      <c r="Q32" s="52"/>
      <c r="R32" s="14"/>
      <c r="S32" s="10"/>
      <c r="T32" s="10"/>
      <c r="U32" s="67" t="s">
        <v>17</v>
      </c>
      <c r="V32" s="68"/>
      <c r="W32" s="68"/>
      <c r="X32" s="68"/>
      <c r="Y32" s="10"/>
      <c r="Z32" s="67" t="s">
        <v>18</v>
      </c>
      <c r="AA32" s="68"/>
      <c r="AB32" s="68"/>
      <c r="AC32" s="68"/>
      <c r="AD32" s="10"/>
      <c r="AE32" s="127" t="s">
        <v>117</v>
      </c>
      <c r="AF32" s="127"/>
      <c r="AG32" s="10"/>
      <c r="AH32" s="124" t="s">
        <v>16</v>
      </c>
      <c r="AI32" s="124"/>
      <c r="AJ32" s="124"/>
      <c r="AK32" s="10"/>
      <c r="AL32" s="3" t="s">
        <v>66</v>
      </c>
      <c r="AM32" s="12">
        <v>0.1</v>
      </c>
      <c r="AN32">
        <v>110</v>
      </c>
      <c r="AO32" s="13">
        <v>0.2</v>
      </c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</row>
    <row r="33" spans="1:109" x14ac:dyDescent="0.25">
      <c r="A33" s="28"/>
      <c r="B33" s="28"/>
      <c r="C33" s="28"/>
      <c r="D33" s="28"/>
      <c r="E33" s="28"/>
      <c r="F33" s="28"/>
      <c r="G33" s="10"/>
      <c r="H33" s="10"/>
      <c r="L33" s="47" t="s">
        <v>0</v>
      </c>
      <c r="M33" s="47"/>
      <c r="P33" s="63">
        <f>SUM(P30:Q32)</f>
        <v>9250</v>
      </c>
      <c r="Q33" s="63"/>
      <c r="S33" s="10"/>
      <c r="T33" s="10"/>
      <c r="U33" s="38">
        <v>1250</v>
      </c>
      <c r="V33" s="39"/>
      <c r="W33" s="39"/>
      <c r="X33" s="39"/>
      <c r="Y33" s="10"/>
      <c r="Z33" s="62">
        <v>6.5000000000000002E-2</v>
      </c>
      <c r="AA33" s="62"/>
      <c r="AB33" s="62"/>
      <c r="AC33" s="62"/>
      <c r="AD33" s="10"/>
      <c r="AE33" s="58">
        <v>30</v>
      </c>
      <c r="AF33" s="58"/>
      <c r="AG33" s="10"/>
      <c r="AH33" s="123">
        <f>(AH30*12)/AH23</f>
        <v>5.0563488901697144E-2</v>
      </c>
      <c r="AI33" s="123"/>
      <c r="AJ33" s="123"/>
      <c r="AK33" s="10"/>
      <c r="AL33" s="3" t="s">
        <v>67</v>
      </c>
      <c r="AM33" s="12">
        <v>0</v>
      </c>
      <c r="AN33">
        <v>100</v>
      </c>
      <c r="AO33" s="13">
        <v>0.25</v>
      </c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</row>
    <row r="34" spans="1:109" ht="13.2" customHeight="1" thickBot="1" x14ac:dyDescent="0.3">
      <c r="A34" s="28"/>
      <c r="B34" s="28"/>
      <c r="C34" s="28"/>
      <c r="D34" s="28"/>
      <c r="E34" s="28"/>
      <c r="F34" s="28"/>
      <c r="G34" s="10"/>
      <c r="H34" s="10"/>
      <c r="S34" s="10"/>
      <c r="T34" s="10"/>
      <c r="U34" s="40"/>
      <c r="V34" s="41"/>
      <c r="W34" s="41"/>
      <c r="X34" s="41"/>
      <c r="Y34" s="10"/>
      <c r="Z34" s="62"/>
      <c r="AA34" s="62"/>
      <c r="AB34" s="62"/>
      <c r="AC34" s="62"/>
      <c r="AD34" s="10"/>
      <c r="AE34" s="58"/>
      <c r="AF34" s="58"/>
      <c r="AG34" s="10"/>
      <c r="AH34" s="123"/>
      <c r="AI34" s="123"/>
      <c r="AJ34" s="123"/>
      <c r="AK34" s="10"/>
      <c r="AL34" s="3" t="s">
        <v>68</v>
      </c>
      <c r="AM34" s="12">
        <v>-0.05</v>
      </c>
      <c r="AN34">
        <v>95</v>
      </c>
      <c r="AO34" s="13">
        <v>0.3</v>
      </c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</row>
    <row r="35" spans="1:109" x14ac:dyDescent="0.25">
      <c r="A35" s="28"/>
      <c r="B35" s="28"/>
      <c r="C35" s="28"/>
      <c r="D35" s="28"/>
      <c r="E35" s="28"/>
      <c r="F35" s="2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3" t="s">
        <v>69</v>
      </c>
      <c r="AM35" s="12">
        <v>0.1</v>
      </c>
      <c r="AN35">
        <v>110</v>
      </c>
      <c r="AO35" s="13">
        <v>0.35</v>
      </c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</row>
    <row r="36" spans="1:109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L36" s="3" t="s">
        <v>70</v>
      </c>
      <c r="AM36" s="12">
        <v>0.05</v>
      </c>
      <c r="AN36">
        <v>105</v>
      </c>
      <c r="AO36" s="13">
        <v>0.4</v>
      </c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</row>
    <row r="37" spans="1:109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L37" s="3" t="s">
        <v>71</v>
      </c>
      <c r="AM37" s="12">
        <v>0.3</v>
      </c>
      <c r="AN37">
        <v>130</v>
      </c>
      <c r="AO37" s="13">
        <v>0.45</v>
      </c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</row>
    <row r="38" spans="1:109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L38" s="3" t="s">
        <v>72</v>
      </c>
      <c r="AM38" s="12">
        <v>0.1</v>
      </c>
      <c r="AN38">
        <v>110</v>
      </c>
      <c r="AO38" s="13">
        <v>0.5</v>
      </c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</row>
    <row r="39" spans="1:109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L39" s="3" t="s">
        <v>73</v>
      </c>
      <c r="AM39" s="12">
        <v>0.1</v>
      </c>
      <c r="AN39">
        <v>110</v>
      </c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</row>
    <row r="40" spans="1:109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L40" s="3" t="s">
        <v>74</v>
      </c>
      <c r="AM40" s="12">
        <v>0</v>
      </c>
      <c r="AN40">
        <v>100</v>
      </c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</row>
    <row r="41" spans="1:109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L41" s="3" t="s">
        <v>75</v>
      </c>
      <c r="AM41" s="12">
        <v>0.1</v>
      </c>
      <c r="AN41">
        <v>110</v>
      </c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</row>
    <row r="42" spans="1:109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L42" s="3" t="s">
        <v>76</v>
      </c>
      <c r="AM42" s="12">
        <v>0</v>
      </c>
      <c r="AN42">
        <v>100</v>
      </c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</row>
    <row r="43" spans="1:109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L43" s="3" t="s">
        <v>77</v>
      </c>
      <c r="AM43" s="12">
        <v>-0.05</v>
      </c>
      <c r="AN43">
        <v>95</v>
      </c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</row>
    <row r="44" spans="1:10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L44" s="3" t="s">
        <v>78</v>
      </c>
      <c r="AM44" s="12">
        <v>-0.05</v>
      </c>
      <c r="AN44">
        <v>95</v>
      </c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</row>
    <row r="45" spans="1:109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L45" s="3" t="s">
        <v>79</v>
      </c>
      <c r="AM45" s="12">
        <v>0</v>
      </c>
      <c r="AN45">
        <v>100</v>
      </c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</row>
    <row r="46" spans="1:10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L46" s="3" t="s">
        <v>80</v>
      </c>
      <c r="AM46" s="12">
        <v>-0.05</v>
      </c>
      <c r="AN46">
        <v>95</v>
      </c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</row>
    <row r="47" spans="1:109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L47" s="3" t="s">
        <v>81</v>
      </c>
      <c r="AM47" s="12">
        <v>0.05</v>
      </c>
      <c r="AN47">
        <v>110</v>
      </c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</row>
    <row r="48" spans="1:10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L48" s="3" t="s">
        <v>82</v>
      </c>
      <c r="AM48" s="12">
        <v>0</v>
      </c>
      <c r="AN48">
        <v>100</v>
      </c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</row>
    <row r="49" spans="1:10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L49" s="3" t="s">
        <v>83</v>
      </c>
      <c r="AM49" s="12">
        <v>0.15</v>
      </c>
      <c r="AN49">
        <v>115</v>
      </c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</row>
    <row r="50" spans="1:10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L50" s="3" t="s">
        <v>84</v>
      </c>
      <c r="AM50" s="12">
        <v>0</v>
      </c>
      <c r="AN50">
        <v>100</v>
      </c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</row>
    <row r="51" spans="1:109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L51" s="3" t="s">
        <v>85</v>
      </c>
      <c r="AM51" s="12">
        <v>-0.1</v>
      </c>
      <c r="AN51">
        <v>90</v>
      </c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</row>
    <row r="52" spans="1:10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L52" s="3" t="s">
        <v>87</v>
      </c>
      <c r="AM52" s="12">
        <v>0.05</v>
      </c>
      <c r="AN52">
        <v>105</v>
      </c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</row>
    <row r="53" spans="1:109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L53" s="3" t="s">
        <v>88</v>
      </c>
      <c r="AM53" s="12">
        <v>0</v>
      </c>
      <c r="AN53">
        <v>100</v>
      </c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</row>
    <row r="54" spans="1:109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L54" s="3" t="s">
        <v>86</v>
      </c>
      <c r="AM54" s="12">
        <v>0.3</v>
      </c>
      <c r="AN54">
        <v>130</v>
      </c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</row>
    <row r="55" spans="1:109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L55" s="3" t="s">
        <v>89</v>
      </c>
      <c r="AM55" s="12">
        <v>0</v>
      </c>
      <c r="AN55">
        <v>100</v>
      </c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</row>
    <row r="56" spans="1:109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L56" s="3" t="s">
        <v>90</v>
      </c>
      <c r="AM56" s="12">
        <v>0</v>
      </c>
      <c r="AN56">
        <v>100</v>
      </c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</row>
    <row r="57" spans="1:109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L57" s="3" t="s">
        <v>91</v>
      </c>
      <c r="AM57" s="12">
        <v>0</v>
      </c>
      <c r="AN57">
        <v>100</v>
      </c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</row>
    <row r="58" spans="1:109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L58" s="3" t="s">
        <v>92</v>
      </c>
      <c r="AM58" s="12">
        <v>0</v>
      </c>
      <c r="AN58">
        <v>100</v>
      </c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</row>
    <row r="59" spans="1:109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L59" s="3" t="s">
        <v>93</v>
      </c>
      <c r="AM59" s="12">
        <v>-0.05</v>
      </c>
      <c r="AN59">
        <v>95</v>
      </c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</row>
    <row r="60" spans="1:109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L60" s="3" t="s">
        <v>94</v>
      </c>
      <c r="AM60" s="12">
        <v>0.1</v>
      </c>
      <c r="AN60">
        <v>110</v>
      </c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</row>
    <row r="61" spans="1:109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L61" s="3" t="s">
        <v>95</v>
      </c>
      <c r="AM61" s="12">
        <v>0</v>
      </c>
      <c r="AN61">
        <v>100</v>
      </c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</row>
    <row r="62" spans="1:109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L62" s="3" t="s">
        <v>96</v>
      </c>
      <c r="AM62" s="12">
        <v>0</v>
      </c>
      <c r="AN62">
        <v>100</v>
      </c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</row>
    <row r="63" spans="1:109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L63" s="3" t="s">
        <v>97</v>
      </c>
      <c r="AM63" s="12">
        <v>0.15</v>
      </c>
      <c r="AN63">
        <v>115</v>
      </c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</row>
    <row r="64" spans="1:109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L64" s="3" t="s">
        <v>98</v>
      </c>
      <c r="AM64" s="12">
        <v>0.05</v>
      </c>
      <c r="AN64">
        <v>105</v>
      </c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</row>
    <row r="65" spans="1:109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L65" s="3" t="s">
        <v>99</v>
      </c>
      <c r="AM65" s="12">
        <v>0.05</v>
      </c>
      <c r="AN65">
        <v>105</v>
      </c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</row>
    <row r="66" spans="1:109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L66" s="3" t="s">
        <v>100</v>
      </c>
      <c r="AM66" s="12">
        <v>-0.05</v>
      </c>
      <c r="AN66">
        <v>95</v>
      </c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</row>
    <row r="67" spans="1:109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L67" s="3" t="s">
        <v>101</v>
      </c>
      <c r="AM67" s="12">
        <v>-0.05</v>
      </c>
      <c r="AN67">
        <v>95</v>
      </c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</row>
    <row r="68" spans="1:109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L68" s="3" t="s">
        <v>102</v>
      </c>
      <c r="AM68" s="12">
        <v>0</v>
      </c>
      <c r="AN68">
        <v>100</v>
      </c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</row>
    <row r="69" spans="1:109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L69" s="3" t="s">
        <v>103</v>
      </c>
      <c r="AM69" s="12">
        <v>0</v>
      </c>
      <c r="AN69">
        <v>100</v>
      </c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</row>
    <row r="70" spans="1:109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L70" s="3" t="s">
        <v>104</v>
      </c>
      <c r="AM70" s="12">
        <v>0</v>
      </c>
      <c r="AN70">
        <v>100</v>
      </c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</row>
    <row r="71" spans="1:109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L71" s="3" t="s">
        <v>105</v>
      </c>
      <c r="AM71" s="12">
        <v>0.1</v>
      </c>
      <c r="AN71">
        <v>110</v>
      </c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</row>
    <row r="72" spans="1:109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L72" s="3" t="s">
        <v>106</v>
      </c>
      <c r="AM72" s="12">
        <v>-0.05</v>
      </c>
      <c r="AN72">
        <v>95</v>
      </c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</row>
    <row r="73" spans="1:109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L73" s="3" t="s">
        <v>107</v>
      </c>
      <c r="AM73" s="12">
        <v>0</v>
      </c>
      <c r="AN73">
        <v>100</v>
      </c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</row>
    <row r="74" spans="1:109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L74" s="3" t="s">
        <v>108</v>
      </c>
      <c r="AM74" s="12">
        <v>0</v>
      </c>
      <c r="AN74">
        <v>100</v>
      </c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</row>
    <row r="75" spans="1:109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L75" s="3" t="s">
        <v>109</v>
      </c>
      <c r="AM75" s="12">
        <v>0</v>
      </c>
      <c r="AN75">
        <v>100</v>
      </c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</row>
    <row r="76" spans="1:109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L76" s="3" t="s">
        <v>110</v>
      </c>
      <c r="AM76" s="12">
        <v>0</v>
      </c>
      <c r="AN76">
        <v>100</v>
      </c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</row>
    <row r="77" spans="1:109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L77" s="3" t="s">
        <v>111</v>
      </c>
      <c r="AM77" s="12">
        <v>0.1</v>
      </c>
      <c r="AN77">
        <v>110</v>
      </c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</row>
    <row r="78" spans="1:109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L78" s="3" t="s">
        <v>112</v>
      </c>
      <c r="AM78" s="12">
        <v>-0.05</v>
      </c>
      <c r="AN78">
        <v>95</v>
      </c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</row>
    <row r="79" spans="1:109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L79" s="3" t="s">
        <v>113</v>
      </c>
      <c r="AM79" s="12">
        <v>0.05</v>
      </c>
      <c r="AN79">
        <v>105</v>
      </c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</row>
    <row r="80" spans="1:109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L80" s="3" t="s">
        <v>114</v>
      </c>
      <c r="AM80" s="12">
        <v>0</v>
      </c>
      <c r="AN80">
        <v>100</v>
      </c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</row>
    <row r="81" spans="1:109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L81" s="3" t="s">
        <v>115</v>
      </c>
      <c r="AM81" s="12">
        <v>0</v>
      </c>
      <c r="AN81">
        <v>100</v>
      </c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</row>
    <row r="82" spans="1:109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L82" s="3" t="s">
        <v>116</v>
      </c>
      <c r="AM82" s="12">
        <v>0</v>
      </c>
      <c r="AN82">
        <v>100</v>
      </c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</row>
    <row r="83" spans="1:109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</row>
    <row r="84" spans="1:109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</row>
    <row r="85" spans="1:109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</row>
    <row r="86" spans="1:109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</row>
    <row r="87" spans="1:109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</row>
    <row r="88" spans="1:109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</row>
    <row r="89" spans="1:109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</row>
    <row r="90" spans="1:109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</row>
    <row r="91" spans="1:109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</row>
    <row r="92" spans="1:109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</row>
    <row r="93" spans="1:109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</row>
    <row r="94" spans="1:109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</row>
    <row r="95" spans="1:109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</row>
    <row r="96" spans="1:109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</row>
    <row r="97" spans="1:109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</row>
    <row r="98" spans="1:109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</row>
    <row r="99" spans="1:109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</row>
    <row r="100" spans="1:109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</row>
    <row r="101" spans="1:109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</row>
    <row r="102" spans="1:109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</row>
    <row r="103" spans="1:109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</row>
    <row r="104" spans="1:109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</row>
    <row r="105" spans="1:109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</row>
    <row r="106" spans="1:109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</row>
    <row r="107" spans="1:109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</row>
    <row r="108" spans="1:109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</row>
    <row r="109" spans="1:109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</row>
    <row r="110" spans="1:109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</row>
    <row r="111" spans="1:109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</row>
    <row r="112" spans="1:109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</row>
    <row r="113" spans="1:109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</row>
    <row r="114" spans="1:109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</row>
    <row r="115" spans="1:109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</row>
    <row r="116" spans="1:109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</row>
    <row r="117" spans="1:109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</row>
    <row r="118" spans="1:109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</row>
    <row r="119" spans="1:109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</row>
    <row r="120" spans="1:109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</row>
    <row r="121" spans="1:109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</row>
    <row r="122" spans="1:109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</row>
    <row r="123" spans="1:109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</row>
    <row r="124" spans="1:109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</row>
    <row r="125" spans="1:109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</row>
    <row r="126" spans="1:109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</row>
    <row r="127" spans="1:109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</row>
    <row r="128" spans="1:109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</row>
    <row r="129" spans="1:109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</row>
    <row r="130" spans="1:109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</row>
    <row r="131" spans="1:109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</row>
    <row r="132" spans="1:109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</row>
    <row r="133" spans="1:109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</row>
    <row r="134" spans="1:109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</row>
    <row r="135" spans="1:109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</row>
    <row r="136" spans="1:109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</row>
    <row r="137" spans="1:109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</row>
    <row r="138" spans="1:109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</row>
    <row r="139" spans="1:109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</row>
    <row r="140" spans="1:109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</row>
    <row r="141" spans="1:109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</row>
    <row r="142" spans="1:109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</row>
    <row r="143" spans="1:109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</row>
    <row r="144" spans="1:109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</row>
    <row r="145" spans="1:109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</row>
    <row r="146" spans="1:109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</row>
    <row r="147" spans="1:109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</row>
    <row r="148" spans="1:109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</row>
    <row r="149" spans="1:109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</row>
    <row r="150" spans="1:109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</row>
    <row r="151" spans="1:109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</row>
    <row r="152" spans="1:109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</row>
    <row r="153" spans="1:109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</row>
    <row r="154" spans="1:109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</row>
    <row r="155" spans="1:109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</row>
    <row r="156" spans="1:109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</row>
    <row r="157" spans="1:109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</row>
    <row r="158" spans="1:109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</row>
    <row r="159" spans="1:109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</row>
    <row r="160" spans="1:109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</row>
    <row r="161" spans="1:109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</row>
    <row r="162" spans="1:109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</row>
    <row r="163" spans="1:109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</row>
    <row r="164" spans="1:109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</row>
    <row r="165" spans="1:109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</row>
    <row r="166" spans="1:109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</row>
    <row r="167" spans="1:109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</row>
    <row r="168" spans="1:109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</row>
    <row r="169" spans="1:109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</row>
    <row r="170" spans="1:109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</row>
    <row r="171" spans="1:109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</row>
    <row r="172" spans="1:109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</row>
    <row r="173" spans="1:109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</row>
    <row r="174" spans="1:109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</row>
    <row r="175" spans="1:109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</row>
    <row r="176" spans="1:109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</row>
    <row r="177" spans="1:109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</row>
    <row r="178" spans="1:109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</row>
    <row r="179" spans="1:109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</row>
    <row r="180" spans="1:109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</row>
    <row r="181" spans="1:109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</row>
    <row r="182" spans="1:109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</row>
    <row r="183" spans="1:109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</row>
    <row r="184" spans="1:109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</row>
    <row r="185" spans="1:109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</row>
    <row r="186" spans="1:109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</row>
    <row r="187" spans="1:109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</row>
    <row r="188" spans="1:109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</row>
    <row r="189" spans="1:109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</row>
    <row r="190" spans="1:109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</row>
    <row r="191" spans="1:109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</row>
    <row r="192" spans="1:109" x14ac:dyDescent="0.2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</row>
    <row r="193" spans="1:109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</row>
    <row r="194" spans="1:109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</row>
    <row r="195" spans="1:109" x14ac:dyDescent="0.2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</row>
    <row r="196" spans="1:109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</row>
    <row r="197" spans="1:109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</row>
    <row r="198" spans="1:109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</row>
    <row r="199" spans="1:109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</row>
    <row r="200" spans="1:109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</row>
    <row r="201" spans="1:109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</row>
    <row r="202" spans="1:109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</row>
    <row r="203" spans="1:109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</row>
    <row r="204" spans="1:109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</row>
    <row r="205" spans="1:109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</row>
    <row r="206" spans="1:109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</row>
    <row r="207" spans="1:109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</row>
    <row r="208" spans="1:109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</row>
    <row r="209" spans="1:109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</row>
    <row r="210" spans="1:109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</row>
    <row r="211" spans="1:109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</row>
    <row r="212" spans="1:109" x14ac:dyDescent="0.2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</row>
    <row r="213" spans="1:109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</row>
    <row r="214" spans="1:109" x14ac:dyDescent="0.2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</row>
    <row r="215" spans="1:109" x14ac:dyDescent="0.2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</row>
    <row r="216" spans="1:109" x14ac:dyDescent="0.2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</row>
    <row r="217" spans="1:109" x14ac:dyDescent="0.2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</row>
    <row r="218" spans="1:109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</row>
    <row r="219" spans="1:109" x14ac:dyDescent="0.2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</row>
    <row r="220" spans="1:109" x14ac:dyDescent="0.2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</row>
    <row r="221" spans="1:109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</row>
    <row r="222" spans="1:109" x14ac:dyDescent="0.2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</row>
    <row r="223" spans="1:109" x14ac:dyDescent="0.2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</row>
    <row r="224" spans="1:109" x14ac:dyDescent="0.2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</row>
    <row r="225" spans="1:109" x14ac:dyDescent="0.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</row>
    <row r="226" spans="1:109" x14ac:dyDescent="0.2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</row>
    <row r="227" spans="1:109" x14ac:dyDescent="0.2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</row>
    <row r="228" spans="1:109" x14ac:dyDescent="0.2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</row>
    <row r="229" spans="1:109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</row>
    <row r="230" spans="1:109" x14ac:dyDescent="0.2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</row>
    <row r="231" spans="1:109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</row>
    <row r="232" spans="1:109" x14ac:dyDescent="0.2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</row>
    <row r="233" spans="1:109" x14ac:dyDescent="0.2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</row>
    <row r="234" spans="1:109" x14ac:dyDescent="0.2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</row>
    <row r="235" spans="1:109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</row>
    <row r="236" spans="1:109" x14ac:dyDescent="0.2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</row>
    <row r="237" spans="1:109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</row>
    <row r="238" spans="1:109" x14ac:dyDescent="0.2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</row>
    <row r="239" spans="1:109" x14ac:dyDescent="0.2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</row>
    <row r="240" spans="1:109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</row>
    <row r="241" spans="1:109" x14ac:dyDescent="0.2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</row>
    <row r="242" spans="1:109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</row>
    <row r="243" spans="1:109" x14ac:dyDescent="0.2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</row>
    <row r="244" spans="1:109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</row>
    <row r="245" spans="1:109" x14ac:dyDescent="0.2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</row>
    <row r="246" spans="1:109" x14ac:dyDescent="0.2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</row>
    <row r="247" spans="1:109" x14ac:dyDescent="0.2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</row>
    <row r="248" spans="1:109" x14ac:dyDescent="0.2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</row>
    <row r="249" spans="1:109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</row>
    <row r="250" spans="1:109" x14ac:dyDescent="0.2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</row>
    <row r="251" spans="1:109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</row>
    <row r="252" spans="1:109" x14ac:dyDescent="0.2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</row>
    <row r="253" spans="1:109" x14ac:dyDescent="0.2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</row>
    <row r="254" spans="1:109" x14ac:dyDescent="0.2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</row>
    <row r="255" spans="1:109" x14ac:dyDescent="0.2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</row>
    <row r="256" spans="1:109" x14ac:dyDescent="0.2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</row>
    <row r="257" spans="1:109" x14ac:dyDescent="0.2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</row>
    <row r="258" spans="1:109" x14ac:dyDescent="0.2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</row>
    <row r="259" spans="1:109" x14ac:dyDescent="0.2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</row>
    <row r="260" spans="1:109" x14ac:dyDescent="0.2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</row>
    <row r="261" spans="1:109" x14ac:dyDescent="0.2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</row>
    <row r="262" spans="1:109" x14ac:dyDescent="0.2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</row>
    <row r="263" spans="1:109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</row>
    <row r="264" spans="1:109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</row>
    <row r="265" spans="1:109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</row>
    <row r="266" spans="1:109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</row>
    <row r="267" spans="1:109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</row>
    <row r="268" spans="1:109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</row>
    <row r="269" spans="1:109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</row>
    <row r="270" spans="1:109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</row>
    <row r="271" spans="1:109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</row>
    <row r="272" spans="1:109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</row>
    <row r="273" spans="1:109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</row>
    <row r="274" spans="1:109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</row>
    <row r="275" spans="1:109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</row>
    <row r="276" spans="1:109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</row>
    <row r="277" spans="1:109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</row>
    <row r="278" spans="1:109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</row>
    <row r="279" spans="1:109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</row>
    <row r="280" spans="1:109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</row>
    <row r="281" spans="1:109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</row>
    <row r="282" spans="1:109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</row>
    <row r="283" spans="1:109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</row>
    <row r="284" spans="1:109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</row>
    <row r="285" spans="1:109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</row>
    <row r="286" spans="1:109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</row>
    <row r="287" spans="1:109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</row>
    <row r="288" spans="1:109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</row>
    <row r="289" spans="1:109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</row>
    <row r="290" spans="1:109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</row>
    <row r="291" spans="1:109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</row>
    <row r="292" spans="1:109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</row>
    <row r="293" spans="1:109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</row>
    <row r="294" spans="1:109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</row>
    <row r="295" spans="1:109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</row>
    <row r="296" spans="1:109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</row>
    <row r="297" spans="1:109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</row>
    <row r="298" spans="1:109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</row>
    <row r="299" spans="1:109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  <c r="DB299" s="23"/>
      <c r="DC299" s="23"/>
      <c r="DD299" s="23"/>
      <c r="DE299" s="23"/>
    </row>
    <row r="300" spans="1:109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</row>
    <row r="301" spans="1:109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</row>
  </sheetData>
  <mergeCells count="96">
    <mergeCell ref="AH33:AJ34"/>
    <mergeCell ref="AH32:AJ32"/>
    <mergeCell ref="Z19:AE19"/>
    <mergeCell ref="Z20:AE21"/>
    <mergeCell ref="Z22:AE22"/>
    <mergeCell ref="AH19:AJ19"/>
    <mergeCell ref="AH20:AJ21"/>
    <mergeCell ref="AH22:AJ22"/>
    <mergeCell ref="AH29:AJ29"/>
    <mergeCell ref="AH30:AJ31"/>
    <mergeCell ref="AE32:AF32"/>
    <mergeCell ref="AE33:AF34"/>
    <mergeCell ref="Z33:AC34"/>
    <mergeCell ref="Z32:AC32"/>
    <mergeCell ref="Z26:AE27"/>
    <mergeCell ref="AH26:AI27"/>
    <mergeCell ref="Z4:AE6"/>
    <mergeCell ref="Z7:AE8"/>
    <mergeCell ref="B3:G3"/>
    <mergeCell ref="I3:R3"/>
    <mergeCell ref="B4:G20"/>
    <mergeCell ref="I7:N9"/>
    <mergeCell ref="P14:Q14"/>
    <mergeCell ref="P6:R6"/>
    <mergeCell ref="U8:W10"/>
    <mergeCell ref="U11:W12"/>
    <mergeCell ref="Z12:AE14"/>
    <mergeCell ref="I13:M13"/>
    <mergeCell ref="N14:O14"/>
    <mergeCell ref="N13:O13"/>
    <mergeCell ref="U32:X32"/>
    <mergeCell ref="P26:Q26"/>
    <mergeCell ref="T1:AF2"/>
    <mergeCell ref="Z23:AE24"/>
    <mergeCell ref="U29:AA30"/>
    <mergeCell ref="P16:Q16"/>
    <mergeCell ref="P13:Q13"/>
    <mergeCell ref="Z15:AE16"/>
    <mergeCell ref="I4:R5"/>
    <mergeCell ref="I6:O6"/>
    <mergeCell ref="O8:Q9"/>
    <mergeCell ref="N21:O21"/>
    <mergeCell ref="P30:Q30"/>
    <mergeCell ref="P23:Q23"/>
    <mergeCell ref="P15:Q15"/>
    <mergeCell ref="I11:R12"/>
    <mergeCell ref="AH14:AJ14"/>
    <mergeCell ref="AH15:AJ16"/>
    <mergeCell ref="AH7:AJ8"/>
    <mergeCell ref="I14:M14"/>
    <mergeCell ref="P33:Q33"/>
    <mergeCell ref="N25:O25"/>
    <mergeCell ref="AH23:AJ24"/>
    <mergeCell ref="P22:Q22"/>
    <mergeCell ref="U20:W22"/>
    <mergeCell ref="I32:M32"/>
    <mergeCell ref="I23:M23"/>
    <mergeCell ref="P21:Q21"/>
    <mergeCell ref="AC29:AF29"/>
    <mergeCell ref="AC30:AF30"/>
    <mergeCell ref="N30:O30"/>
    <mergeCell ref="U23:W24"/>
    <mergeCell ref="AH3:AJ3"/>
    <mergeCell ref="AH4:AJ5"/>
    <mergeCell ref="AH6:AJ6"/>
    <mergeCell ref="AH11:AJ11"/>
    <mergeCell ref="AH12:AJ13"/>
    <mergeCell ref="U33:X34"/>
    <mergeCell ref="I17:R18"/>
    <mergeCell ref="P20:Q20"/>
    <mergeCell ref="I31:M31"/>
    <mergeCell ref="N31:O31"/>
    <mergeCell ref="L33:M33"/>
    <mergeCell ref="I30:M30"/>
    <mergeCell ref="N20:O20"/>
    <mergeCell ref="I28:R29"/>
    <mergeCell ref="I20:M20"/>
    <mergeCell ref="P25:Q25"/>
    <mergeCell ref="P27:Q27"/>
    <mergeCell ref="N22:O22"/>
    <mergeCell ref="P32:Q32"/>
    <mergeCell ref="P24:Q24"/>
    <mergeCell ref="P31:Q31"/>
    <mergeCell ref="A31:F35"/>
    <mergeCell ref="L27:M27"/>
    <mergeCell ref="I25:M25"/>
    <mergeCell ref="N32:O32"/>
    <mergeCell ref="I15:M15"/>
    <mergeCell ref="I21:M21"/>
    <mergeCell ref="B21:G21"/>
    <mergeCell ref="I24:M24"/>
    <mergeCell ref="I26:M26"/>
    <mergeCell ref="M16:N16"/>
    <mergeCell ref="N23:O23"/>
    <mergeCell ref="N24:O24"/>
    <mergeCell ref="B22:G29"/>
  </mergeCells>
  <dataValidations count="10">
    <dataValidation type="list" allowBlank="1" showInputMessage="1" showErrorMessage="1" sqref="N13:O14 U11:W12 U23:W24">
      <formula1>$AO$1:$AO$38</formula1>
    </dataValidation>
    <dataValidation type="list" allowBlank="1" showInputMessage="1" showErrorMessage="1" sqref="Z33:AC34 N30:O30">
      <formula1>$AO$1:$AO$31</formula1>
    </dataValidation>
    <dataValidation type="list" allowBlank="1" showInputMessage="1" showErrorMessage="1" sqref="AE33:AF34">
      <formula1>$AP$1:$AP$16</formula1>
    </dataValidation>
    <dataValidation type="list" allowBlank="1" showInputMessage="1" showErrorMessage="1" sqref="N20:O20">
      <formula1>$AT$3:$AT$20</formula1>
    </dataValidation>
    <dataValidation type="list" allowBlank="1" showInputMessage="1" showErrorMessage="1" sqref="N21:O21 N31:O31">
      <formula1>$AO$1:$AO$33</formula1>
    </dataValidation>
    <dataValidation allowBlank="1" showInputMessage="1" showErrorMessage="1" prompt="Total Invested in House Based on Your Offer or Final Price" sqref="AH23:AJ24"/>
    <dataValidation allowBlank="1" showInputMessage="1" showErrorMessage="1" prompt="Repair Costs not including Contingency.  The full version Rehab Offer Calculator calculates the value for this cell based on room by room repair selections." sqref="Z20:AE21"/>
    <dataValidation allowBlank="1" showInputMessage="1" showErrorMessage="1" prompt="Room by Room sum of contingency.  Calculated in this version as Total Repair Costs x Standard Contingency.  The Rehab Offer Calculator full version adds room by room contingency costs in this cell." sqref="Z23:AE24"/>
    <dataValidation allowBlank="1" showInputMessage="1" showErrorMessage="1" prompt="Includes anticipated selling costs" sqref="AH12:AJ13"/>
    <dataValidation type="list" allowBlank="1" showInputMessage="1" showErrorMessage="1" prompt="The Rehab Offer Calculator and Home Remodeling Cost Calculator both include repair cost adjustments for all 50 states! (disabled on this worksheet)" sqref="I6:O6">
      <formula1>$AL$3:$AL$102</formula1>
    </dataValidation>
  </dataValidations>
  <hyperlinks>
    <hyperlink ref="Z26:AE27" r:id="rId1" display="full version Rehab Offer Calculator details"/>
    <hyperlink ref="AH26:AI27" r:id="rId2" display="house repair cost calculator for Ipad &amp; Android Tablets details"/>
  </hyperlinks>
  <pageMargins left="0.7" right="0.7" top="0.75" bottom="0.75" header="0.3" footer="0.3"/>
  <pageSetup scale="84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Offer Calculator</vt:lpstr>
      <vt:lpstr>COL</vt:lpstr>
      <vt:lpstr>'Offer Calculator'!Print_Area</vt:lpstr>
    </vt:vector>
  </TitlesOfParts>
  <Company>The Educated Home Buyer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Don.Petrasek</dc:creator>
  <cp:lastModifiedBy>Don Petrasek</cp:lastModifiedBy>
  <cp:lastPrinted>2015-04-20T22:21:53Z</cp:lastPrinted>
  <dcterms:created xsi:type="dcterms:W3CDTF">2007-01-20T11:06:46Z</dcterms:created>
  <dcterms:modified xsi:type="dcterms:W3CDTF">2016-04-20T12:28:17Z</dcterms:modified>
</cp:coreProperties>
</file>